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e18f793ac1a6805b/Documents/AAT Business/Mebz Web/"/>
    </mc:Choice>
  </mc:AlternateContent>
  <xr:revisionPtr revIDLastSave="1510" documentId="8_{A202B889-27BD-42DD-A833-9EB4FD5CE70A}" xr6:coauthVersionLast="47" xr6:coauthVersionMax="47" xr10:uidLastSave="{62F58587-F70A-48B2-8D31-E28650BC8182}"/>
  <bookViews>
    <workbookView xWindow="-108" yWindow="-108" windowWidth="23256" windowHeight="12456" xr2:uid="{00000000-000D-0000-FFFF-FFFF00000000}"/>
  </bookViews>
  <sheets>
    <sheet name="How excel performs calculations" sheetId="3" r:id="rId1"/>
    <sheet name="Absolute &amp; Relative Cell Ref" sheetId="49" r:id="rId2"/>
    <sheet name="Max, Min and Ave" sheetId="35" r:id="rId3"/>
    <sheet name="Max, Min, Ave - Solution" sheetId="51" r:id="rId4"/>
    <sheet name="Round" sheetId="52" r:id="rId5"/>
    <sheet name="Round - Solution" sheetId="53" r:id="rId6"/>
    <sheet name="COUNT COUNTA COUNTIF" sheetId="55" r:id="rId7"/>
    <sheet name="COUNT CONTA COUNTIF - Solution" sheetId="39" r:id="rId8"/>
    <sheet name="If statements" sheetId="58" r:id="rId9"/>
    <sheet name="IF statements - Solutions" sheetId="33" r:id="rId10"/>
    <sheet name="IF AND OR statements" sheetId="57" r:id="rId11"/>
    <sheet name="IF AND OR statements - Solution" sheetId="56" r:id="rId12"/>
    <sheet name="IF statement (nested) 1" sheetId="59" r:id="rId13"/>
    <sheet name="IF statement (nested) 1 - Sol " sheetId="60" r:id="rId14"/>
    <sheet name="IF statement (nested) 2" sheetId="61" r:id="rId15"/>
    <sheet name="IF statement (nested) 2 - Sol" sheetId="62" r:id="rId16"/>
    <sheet name="SUMIF" sheetId="63" r:id="rId17"/>
    <sheet name="SUMIF - Solution" sheetId="64" r:id="rId18"/>
    <sheet name="VLOOKUP" sheetId="65" r:id="rId19"/>
    <sheet name="Members of staff" sheetId="36" r:id="rId20"/>
    <sheet name="VLOOKUP - Solution" sheetId="50" r:id="rId21"/>
    <sheet name="HLOOKUP" sheetId="66" r:id="rId22"/>
    <sheet name="HLOOKUP - Solution" sheetId="41" r:id="rId23"/>
    <sheet name="DAYS" sheetId="67" r:id="rId24"/>
    <sheet name="DAYS - Solution" sheetId="68" r:id="rId25"/>
    <sheet name="Goal seek 1" sheetId="28" r:id="rId26"/>
    <sheet name="Goal seek 1 - Solution" sheetId="69" r:id="rId27"/>
    <sheet name="Goal seek 2" sheetId="70" r:id="rId28"/>
    <sheet name="Goal seek 2 - Solution" sheetId="71" r:id="rId29"/>
    <sheet name="Goal seek 3" sheetId="72" r:id="rId30"/>
    <sheet name="Goal seek 3 - Solution" sheetId="73" r:id="rId31"/>
    <sheet name="Goal seek 4" sheetId="74" r:id="rId32"/>
    <sheet name="Goal seek 4 - Solution" sheetId="75" r:id="rId33"/>
    <sheet name="FORECAST" sheetId="76" r:id="rId34"/>
    <sheet name="FORECAST - Solution" sheetId="77" r:id="rId35"/>
  </sheets>
  <definedNames>
    <definedName name="_xlnm._FilterDatabase" localSheetId="0" hidden="1">'How excel performs calculations'!#REF!</definedName>
    <definedName name="fred">#REF!</definedName>
    <definedName name="GARY">#REF!</definedName>
    <definedName name="kuhliuhy">#REF!</definedName>
    <definedName name="maggie">#REF!</definedName>
    <definedName name="PAY_total">#REF!</definedName>
    <definedName name="_xlnm.Print_Area" localSheetId="0">'How excel performs calculations'!#REF!</definedName>
    <definedName name="Profit_A">#REF!</definedName>
    <definedName name="Profit_B">#REF!</definedName>
    <definedName name="proft">#REF!</definedName>
    <definedName name="Total_Profits">#REF!</definedName>
    <definedName name="UJGKUIGTKUYG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9" i="77" l="1"/>
  <c r="B18" i="77"/>
  <c r="B17" i="77"/>
  <c r="B14" i="75" l="1"/>
  <c r="B13" i="75"/>
  <c r="B15" i="75" s="1"/>
  <c r="B12" i="75"/>
  <c r="B11" i="75"/>
  <c r="B14" i="74"/>
  <c r="B12" i="74"/>
  <c r="B11" i="74"/>
  <c r="B13" i="74" s="1"/>
  <c r="B15" i="74" s="1"/>
  <c r="B14" i="73"/>
  <c r="B13" i="73"/>
  <c r="B15" i="73" s="1"/>
  <c r="B12" i="73"/>
  <c r="B11" i="73"/>
  <c r="B14" i="72"/>
  <c r="B12" i="72"/>
  <c r="B11" i="72"/>
  <c r="B13" i="72" s="1"/>
  <c r="B15" i="72" s="1"/>
  <c r="B14" i="71"/>
  <c r="B12" i="71"/>
  <c r="B11" i="71"/>
  <c r="B13" i="71" s="1"/>
  <c r="B15" i="71" s="1"/>
  <c r="B14" i="70"/>
  <c r="B12" i="70"/>
  <c r="B11" i="70"/>
  <c r="B13" i="70" s="1"/>
  <c r="B15" i="70" s="1"/>
  <c r="B14" i="69"/>
  <c r="B13" i="69"/>
  <c r="B15" i="69" s="1"/>
  <c r="B12" i="69"/>
  <c r="B11" i="69"/>
  <c r="B14" i="28"/>
  <c r="B12" i="28"/>
  <c r="B11" i="28"/>
  <c r="A13" i="68"/>
  <c r="A5" i="68"/>
  <c r="B6" i="41"/>
  <c r="G14" i="66"/>
  <c r="F14" i="66"/>
  <c r="E14" i="66"/>
  <c r="B14" i="66"/>
  <c r="G13" i="66"/>
  <c r="F13" i="66"/>
  <c r="E13" i="66"/>
  <c r="D13" i="66"/>
  <c r="D14" i="66" s="1"/>
  <c r="C13" i="66"/>
  <c r="C14" i="66" s="1"/>
  <c r="B13" i="66"/>
  <c r="B7" i="41"/>
  <c r="B8" i="41"/>
  <c r="B14" i="50"/>
  <c r="B13" i="28" l="1"/>
  <c r="B15" i="28" s="1"/>
  <c r="D15" i="50" l="1"/>
  <c r="D16" i="50"/>
  <c r="D17" i="50"/>
  <c r="D18" i="50"/>
  <c r="D14" i="50"/>
  <c r="B15" i="50"/>
  <c r="B16" i="50"/>
  <c r="B17" i="50"/>
  <c r="B18" i="50"/>
  <c r="A15" i="64"/>
  <c r="A14" i="64"/>
  <c r="A13" i="64"/>
  <c r="A12" i="64"/>
  <c r="C3" i="62"/>
  <c r="C2" i="62"/>
  <c r="E10" i="60"/>
  <c r="C9" i="62" l="1"/>
  <c r="C8" i="62"/>
  <c r="C7" i="62"/>
  <c r="C6" i="62"/>
  <c r="C5" i="62"/>
  <c r="C4" i="62"/>
  <c r="D16" i="60"/>
  <c r="F16" i="60" s="1"/>
  <c r="C16" i="60"/>
  <c r="B16" i="60"/>
  <c r="F15" i="60"/>
  <c r="E15" i="60"/>
  <c r="D15" i="60"/>
  <c r="D13" i="60"/>
  <c r="F13" i="60" s="1"/>
  <c r="F12" i="60"/>
  <c r="D12" i="60"/>
  <c r="E12" i="60" s="1"/>
  <c r="F10" i="60"/>
  <c r="D10" i="60"/>
  <c r="C16" i="59"/>
  <c r="B16" i="59"/>
  <c r="E13" i="60" l="1"/>
  <c r="E16" i="60"/>
  <c r="F3" i="56"/>
  <c r="F4" i="56"/>
  <c r="F5" i="56"/>
  <c r="F6" i="56"/>
  <c r="F2" i="56"/>
  <c r="E3" i="56"/>
  <c r="E4" i="56"/>
  <c r="E5" i="56"/>
  <c r="E6" i="56"/>
  <c r="E2" i="56"/>
  <c r="C47" i="33"/>
  <c r="C48" i="33"/>
  <c r="C46" i="33"/>
  <c r="C39" i="33"/>
  <c r="C40" i="33"/>
  <c r="C38" i="33"/>
  <c r="C29" i="33"/>
  <c r="C30" i="33"/>
  <c r="C31" i="33"/>
  <c r="C32" i="33"/>
  <c r="C28" i="33"/>
  <c r="C21" i="33"/>
  <c r="C22" i="33"/>
  <c r="C20" i="33"/>
  <c r="C13" i="33"/>
  <c r="C14" i="33"/>
  <c r="C12" i="33"/>
  <c r="A17" i="39"/>
  <c r="A16" i="39"/>
  <c r="A15" i="39"/>
  <c r="A14" i="39"/>
  <c r="A13" i="39"/>
  <c r="A12" i="39"/>
  <c r="A11" i="39"/>
  <c r="B11" i="53"/>
  <c r="B10" i="53"/>
  <c r="B15" i="53"/>
  <c r="B13" i="53"/>
  <c r="B9" i="53"/>
  <c r="C15" i="51" l="1"/>
  <c r="D15" i="51"/>
  <c r="B15" i="51"/>
  <c r="C14" i="51"/>
  <c r="D14" i="51"/>
  <c r="B14" i="51"/>
  <c r="C13" i="51"/>
  <c r="D13" i="51"/>
  <c r="B13" i="51"/>
  <c r="C14" i="49" l="1"/>
  <c r="C15" i="49"/>
  <c r="C13" i="49"/>
  <c r="C16" i="49"/>
  <c r="D4" i="49"/>
  <c r="D5" i="49"/>
  <c r="D3" i="49"/>
  <c r="D6" i="49" s="1"/>
  <c r="B6" i="49"/>
  <c r="G13" i="41" l="1"/>
  <c r="G14" i="41" s="1"/>
  <c r="F13" i="41"/>
  <c r="F14" i="41" s="1"/>
  <c r="E13" i="41"/>
  <c r="E14" i="41" s="1"/>
  <c r="D13" i="41"/>
  <c r="D14" i="41" s="1"/>
  <c r="C13" i="41"/>
  <c r="C14" i="41" s="1"/>
  <c r="B13" i="41"/>
  <c r="B14" i="41" s="1"/>
  <c r="C6" i="33" l="1"/>
  <c r="C5" i="33"/>
  <c r="C4" i="33"/>
  <c r="D30" i="3" l="1"/>
  <c r="D23" i="3" l="1"/>
  <c r="D20" i="3" l="1"/>
</calcChain>
</file>

<file path=xl/sharedStrings.xml><?xml version="1.0" encoding="utf-8"?>
<sst xmlns="http://schemas.openxmlformats.org/spreadsheetml/2006/main" count="549" uniqueCount="244">
  <si>
    <t>MULTIPLICATION</t>
  </si>
  <si>
    <t>DIVISION</t>
  </si>
  <si>
    <t>ADDITION</t>
  </si>
  <si>
    <t>SUBTRACTION</t>
  </si>
  <si>
    <t>*</t>
  </si>
  <si>
    <t>+</t>
  </si>
  <si>
    <t>/</t>
  </si>
  <si>
    <t>-</t>
  </si>
  <si>
    <t>Mr Smith</t>
  </si>
  <si>
    <t>Name</t>
  </si>
  <si>
    <t>January</t>
  </si>
  <si>
    <t>February</t>
  </si>
  <si>
    <t>March</t>
  </si>
  <si>
    <t xml:space="preserve">  </t>
  </si>
  <si>
    <t>Sales</t>
  </si>
  <si>
    <t xml:space="preserve">    </t>
  </si>
  <si>
    <t>£</t>
  </si>
  <si>
    <t>The following data exists for a new product:</t>
  </si>
  <si>
    <t>Equal to</t>
  </si>
  <si>
    <t>=</t>
  </si>
  <si>
    <t>Less than</t>
  </si>
  <si>
    <t>&lt;</t>
  </si>
  <si>
    <t>Less than or equal to</t>
  </si>
  <si>
    <t>&lt;=</t>
  </si>
  <si>
    <t>Greater than</t>
  </si>
  <si>
    <t>&gt;</t>
  </si>
  <si>
    <t>Greater than or equal to</t>
  </si>
  <si>
    <t>&gt;=</t>
  </si>
  <si>
    <t>&lt;&gt;</t>
  </si>
  <si>
    <t>Not equal to</t>
  </si>
  <si>
    <t>April</t>
  </si>
  <si>
    <t>May</t>
  </si>
  <si>
    <t>June</t>
  </si>
  <si>
    <t>Profit</t>
  </si>
  <si>
    <t>Miss Hamilton</t>
  </si>
  <si>
    <t>Mr Greenbaum</t>
  </si>
  <si>
    <t>Bonus</t>
  </si>
  <si>
    <t>Tom</t>
  </si>
  <si>
    <t>Ralph</t>
  </si>
  <si>
    <t>Susan</t>
  </si>
  <si>
    <t>Product number</t>
  </si>
  <si>
    <t>A101</t>
  </si>
  <si>
    <t>A102</t>
  </si>
  <si>
    <t>A103</t>
  </si>
  <si>
    <t>A104</t>
  </si>
  <si>
    <t>A105</t>
  </si>
  <si>
    <t xml:space="preserve">Staff </t>
  </si>
  <si>
    <t>Salespersons</t>
  </si>
  <si>
    <t>Average</t>
  </si>
  <si>
    <t xml:space="preserve">Sales Achieved </t>
  </si>
  <si>
    <t xml:space="preserve">Punctuality </t>
  </si>
  <si>
    <t>Number</t>
  </si>
  <si>
    <t>Customer Rating</t>
  </si>
  <si>
    <t>%</t>
  </si>
  <si>
    <t>Minimum</t>
  </si>
  <si>
    <t>Maximum</t>
  </si>
  <si>
    <t>Staff number</t>
  </si>
  <si>
    <t>John Groats</t>
  </si>
  <si>
    <t>Barry Sheen</t>
  </si>
  <si>
    <t>Wendy Craig</t>
  </si>
  <si>
    <t>Julie Roberts</t>
  </si>
  <si>
    <t>Nicole Kidman</t>
  </si>
  <si>
    <t>Julie Smith</t>
  </si>
  <si>
    <t>Gary White</t>
  </si>
  <si>
    <t>Lauren Cole</t>
  </si>
  <si>
    <t>Melanie Young</t>
  </si>
  <si>
    <t>Brian Robson</t>
  </si>
  <si>
    <t>Frieda Williams</t>
  </si>
  <si>
    <t>Keneth Williams</t>
  </si>
  <si>
    <t>David White</t>
  </si>
  <si>
    <t>Michelle Curran</t>
  </si>
  <si>
    <t>Robert Maxwell</t>
  </si>
  <si>
    <t>Budgeted volume sold (units)</t>
  </si>
  <si>
    <t>Variable cost</t>
  </si>
  <si>
    <t>Contribution</t>
  </si>
  <si>
    <t>Fixed overheads</t>
  </si>
  <si>
    <t>Profit or loss</t>
  </si>
  <si>
    <t>Profit statement</t>
  </si>
  <si>
    <t>Calculation</t>
  </si>
  <si>
    <t>ALL FORMULA START WITH EQUALS (=)</t>
  </si>
  <si>
    <t xml:space="preserve">Symbol </t>
  </si>
  <si>
    <t xml:space="preserve">Order of Precedence </t>
  </si>
  <si>
    <t xml:space="preserve">Logic symbols </t>
  </si>
  <si>
    <t>Excel will perform calculations in the above sequence (the order of precedence) unless brackets are used to override this.</t>
  </si>
  <si>
    <t>=A20+B20*C20</t>
  </si>
  <si>
    <t>Excel would multiply first 6 x 9 then add 4 = 58.</t>
  </si>
  <si>
    <t>Brackets can override the above sequence.</t>
  </si>
  <si>
    <t>Excel would add 4 and 6 together and then multiply by 9 = 90.</t>
  </si>
  <si>
    <t>=(A23+B23)*C23</t>
  </si>
  <si>
    <t>16 Production Workers</t>
  </si>
  <si>
    <t>Hours</t>
  </si>
  <si>
    <t>Rate per hour (£)</t>
  </si>
  <si>
    <t>Total wages £</t>
  </si>
  <si>
    <t>Basic pay</t>
  </si>
  <si>
    <t>Overtime payments (Weekend)</t>
  </si>
  <si>
    <t>Overtime payments (Monday to Friday)</t>
  </si>
  <si>
    <t>Total labour cost</t>
  </si>
  <si>
    <t>Production Worker</t>
  </si>
  <si>
    <t>M. Gray</t>
  </si>
  <si>
    <t>S. Bi Yasin</t>
  </si>
  <si>
    <t>G. White</t>
  </si>
  <si>
    <t>Using relative cell referencing</t>
  </si>
  <si>
    <t>Using absolute cell referencing</t>
  </si>
  <si>
    <t>Kenneth Williams</t>
  </si>
  <si>
    <t>The top five sales employees have been selected.</t>
  </si>
  <si>
    <t xml:space="preserve">The following data exists for the annual sales personnel member of the year awards.  </t>
  </si>
  <si>
    <t>The minimum, maximum and average values will be calculated for each performance measure (in cells B13:D15).</t>
  </si>
  <si>
    <t xml:space="preserve"> Rating %</t>
  </si>
  <si>
    <t>Customer</t>
  </si>
  <si>
    <t>Average customer rating</t>
  </si>
  <si>
    <t>ROUND</t>
  </si>
  <si>
    <t>ROUND UP</t>
  </si>
  <si>
    <t>ROUND DOWN</t>
  </si>
  <si>
    <t>Write a formula in cell B9 to ROUND the sum of cells B3:B7 to 1 decimal place.</t>
  </si>
  <si>
    <t>Write a formula in cell B10 to ROUNDUP the sum of cells B3:B7 to 2 decimal places.</t>
  </si>
  <si>
    <t>Write a formula in cell B11 to ROUNDDOWN the sum of cells B3:B7 to 3 decimal places.</t>
  </si>
  <si>
    <t>Write a formula in cell B15 to ROUNDDOWN the figure in cell A15 to the nearest 2 decimal places.</t>
  </si>
  <si>
    <t>Write a formula in cell B13 to ROUNDUP the figure in cell A13 to the nearest whole number.</t>
  </si>
  <si>
    <t>Gary</t>
  </si>
  <si>
    <t>Safina</t>
  </si>
  <si>
    <t>Enter a formula in cell A13 using the COUNTIF function, count the number of cells that contain the text "Gary" in the range of cells A1:A10.</t>
  </si>
  <si>
    <t>Enter a formula in cell A15 using the COUNTIF function, count the number of cells that contain a number greater than or equal to zero in the range of cells A1:A10.</t>
  </si>
  <si>
    <t>Enter a formula in cell A14 using the COUNTIF function, count the number of cells that contain a number greater than zero in the range of cells A1:A10.</t>
  </si>
  <si>
    <t>Enter a formula in cell A16 using the COUNTIF function, count the number of cells that contain a number that is equal to 12 in the range of cells A1:A10.</t>
  </si>
  <si>
    <t>Enter a formula in cell A17 using the COUNTIF function, count the number of cells that are empty in the range of cells A1:A10.</t>
  </si>
  <si>
    <t>Enter a formula in cell A11 using the COUNT function, that includes the range of cells A1:A10.</t>
  </si>
  <si>
    <t>Enter a formula in cell A12 using the COUNTA function, that includes the range of cells A1:A10.</t>
  </si>
  <si>
    <t xml:space="preserve">Formula entered in cell A11 =COUNT(A1:A10) </t>
  </si>
  <si>
    <t xml:space="preserve">Formula entered in cell A12 =COUNTA(A1:A10) </t>
  </si>
  <si>
    <t>Formula entered in cell A13 =COUNTIF(A1:A10,"Gary")</t>
  </si>
  <si>
    <t>Formula entered in cell A14 =COUNTIF(A1:A10,"&gt;0")</t>
  </si>
  <si>
    <t>Formula entered in cell A15 =COUNTIF(A1:A10,"&gt;=0")</t>
  </si>
  <si>
    <t>Formula entered in cell A16 =COUNTIF(A1:A10,"=12")</t>
  </si>
  <si>
    <t>Formula entered in cell A17 =COUNTIF(A1:A10,"")</t>
  </si>
  <si>
    <t>Invoice (£)</t>
  </si>
  <si>
    <t>Discount (£)</t>
  </si>
  <si>
    <t>Formula entered in cell C4 =IF(B4&gt;500,50,0)</t>
  </si>
  <si>
    <t>Formula entered in cell C5 =IF(B5&gt;500,50,0)</t>
  </si>
  <si>
    <t>Formula entered in cell C6 =IF(B6&gt;500,50,0)</t>
  </si>
  <si>
    <t>Customer 1</t>
  </si>
  <si>
    <t>Customer 2</t>
  </si>
  <si>
    <t>Customer 3</t>
  </si>
  <si>
    <t>Enter an IF function in cells C20:C22 that calculates a bonus of 10% of the sales value (£) achieved, if more than £5,000 was</t>
  </si>
  <si>
    <t>Sales (£)</t>
  </si>
  <si>
    <t>Bonus (£)</t>
  </si>
  <si>
    <t>Formula entered in cell C20 =IF(B20&gt;5000,B20*10%,0)</t>
  </si>
  <si>
    <t>Formula entered in cell C21 =IF(B21&gt;5000,B21*10%,0)</t>
  </si>
  <si>
    <t>Formula entered in cell C22 =IF(B22&gt;5000,B22*10%,0)</t>
  </si>
  <si>
    <t>Formula entered in cell C12 =IF(B12&gt;=500,"refer to credit manager","accept the order")</t>
  </si>
  <si>
    <t>Formula entered in cell C13 =IF(B13&gt;=500,"refer to credit manager","accept the order")</t>
  </si>
  <si>
    <t>Formula entered in cell C14 =IF(B14&gt;=500,"refer to credit manager","accept the order")</t>
  </si>
  <si>
    <t>Quantity in stock</t>
  </si>
  <si>
    <t>achieved by the sales employee, else state 'no bonus'.</t>
  </si>
  <si>
    <t>else no text should be shown.</t>
  </si>
  <si>
    <t>Formula entered in cell C28 =IF(B28&lt;10,"order more from the supplier","")</t>
  </si>
  <si>
    <t>Formula entered in cell C29 =IF(B29&lt;10,"order more from the supplier","")</t>
  </si>
  <si>
    <t>Formula entered in cell C30 =IF(B30&lt;10,"order more from the supplier","")</t>
  </si>
  <si>
    <t>Formula entered in cell C31 =IF(B31&lt;10,"order more from the supplier","")</t>
  </si>
  <si>
    <t>Formula entered in cell C32 =IF(B32&lt;10,"order more from the supplier","")</t>
  </si>
  <si>
    <t>Variance (£)</t>
  </si>
  <si>
    <t>Variance (%)</t>
  </si>
  <si>
    <t xml:space="preserve">Using the variance report shown below, enter an IF function in cells C38:C40.  If the variance is greater than or equal to £5,000   </t>
  </si>
  <si>
    <t>AND the variance % is greater than or equal to  5%,  then state 'significant', else state 'not significant'.</t>
  </si>
  <si>
    <t>Enter an IF function in cells C28:C32.  If the quantity of inventory is below 10, then state 'order more from the supplier',</t>
  </si>
  <si>
    <t>state 'refer to credit manager', else cells C12:C14 must state 'accept the order'.</t>
  </si>
  <si>
    <t>OR the variance % is greater than or equal to  5%,  then state 'significant', else state 'not significant'.</t>
  </si>
  <si>
    <t>Salesperson</t>
  </si>
  <si>
    <t>Average Customer Rating</t>
  </si>
  <si>
    <t>Punctuality (%)</t>
  </si>
  <si>
    <t>Sales (£) Achieved</t>
  </si>
  <si>
    <t>Star Bonus</t>
  </si>
  <si>
    <t xml:space="preserve">Using the sales report shown above, enter an IF function in cells E2:E6.  If the average customer rating is greater than or equal to 9, </t>
  </si>
  <si>
    <t>Using the sales report shown above, enter an IF function in cells F2:F6.  If the average customer rating is greater than or equal to 9.5,</t>
  </si>
  <si>
    <t>OR sales (£) achieved is greater than or equal to £500,000  then state 'pay bonus £1,000', else state 'no bonus'.</t>
  </si>
  <si>
    <t>then state 'pay bonus £5,000', else state 'no bonus'.</t>
  </si>
  <si>
    <t xml:space="preserve">AND sales (£) achieved is greater than or equal to £500,000  AND punctuality is greater than equal to 95%, </t>
  </si>
  <si>
    <t xml:space="preserve">500 meals served </t>
  </si>
  <si>
    <t>Budget                                 £</t>
  </si>
  <si>
    <t>Actual                              £</t>
  </si>
  <si>
    <t>Variance                           £</t>
  </si>
  <si>
    <t>Variance %</t>
  </si>
  <si>
    <t>Favourable</t>
  </si>
  <si>
    <t>Sales income</t>
  </si>
  <si>
    <t>Adverse</t>
  </si>
  <si>
    <t>Variable costs:</t>
  </si>
  <si>
    <t>Direct cost of ingredients</t>
  </si>
  <si>
    <t>Direct cost of wages</t>
  </si>
  <si>
    <t>Fixed costs:</t>
  </si>
  <si>
    <t>Indirect overhead</t>
  </si>
  <si>
    <t>Adverse/Favourable/No variance</t>
  </si>
  <si>
    <t>Enter formula in cells D9, D11, D12, D14 and D15 to calculate the variance (£).  A negative figure must be shown if a variance is adverse.</t>
  </si>
  <si>
    <t xml:space="preserve">Enter formula in cells F9, F11, F12, F14 and F15 to calculate each variance as a percentage of budget.  </t>
  </si>
  <si>
    <t>Cells F9, F11, F12, F14 and F15 have already been formatted to percentage (2 decimal places).</t>
  </si>
  <si>
    <t>Enter a nested IF statement in cells E9, E11, E12, E14 and E15.  If the variance in column D is greater than 0, then state 'Favourable',</t>
  </si>
  <si>
    <t>if the variance in column D is less than 0, then state Adverse, else state 'No variance'.</t>
  </si>
  <si>
    <t>Student</t>
  </si>
  <si>
    <t>Exam result (%)</t>
  </si>
  <si>
    <t>Award</t>
  </si>
  <si>
    <t>then state 'Pass', else state 'Not competent'.</t>
  </si>
  <si>
    <t xml:space="preserve">Enter a nested IF statement in cells C2:C9.  If the student achieves greater than or equal to 90%, then state 'Distinction', </t>
  </si>
  <si>
    <t>if the student achieves greater than or equal to 80%, then state 'Merit', If the student achieves greater than or equal to 70%,</t>
  </si>
  <si>
    <t>Enter an IF function in cells D4:D6 to include a £50 discount if an invoice value is greater than £500, otherwise include no discount (0).</t>
  </si>
  <si>
    <t>Order (£)</t>
  </si>
  <si>
    <t>Enter an IF function in cells C12:C14. If the order value is greater than or equal to £500, then cells C12:C14 must</t>
  </si>
  <si>
    <t>Formula entered in cell C38 =IF(AND(A38&gt;=5000,B38&gt;=5%),"significant","not significant")</t>
  </si>
  <si>
    <t>Formula entered in cell C39 =IF(AND(A39&gt;=5000,B39&gt;=5%),"significant","not significant")</t>
  </si>
  <si>
    <t>Formula entered in cell C40 =IF(AND(A40&gt;=5000,B40&gt;=5%),"significant","not significant")</t>
  </si>
  <si>
    <t>Formula entered in cell C46 =IF(OR(A46&gt;=5000,B46&gt;=5%),"significant","not significant")</t>
  </si>
  <si>
    <t>Formula entered in cell C47 =IF(OR(A47&gt;=5000,B47&gt;=5%),"significant","not significant")</t>
  </si>
  <si>
    <t>Formula entered in cell C48 =IF(OR(A48&gt;=5000,B48&gt;=5%),"significant","not significant")</t>
  </si>
  <si>
    <t>Enter a SUMIF formula in cell C12 to add up the total of all positive numbers.</t>
  </si>
  <si>
    <t>Enter a SUMIF formula in cell C13 to add up the total of all negative numbers.</t>
  </si>
  <si>
    <t>Enter a SUMIF formula in cell C14 to add up the total of all numbers that are greater than or equal to 24.</t>
  </si>
  <si>
    <t>Enter a SUMIF formula in cell C15 to add up the total of all numbers that are greater than 24.</t>
  </si>
  <si>
    <t>The following data exists for the annual sales personnel member of the year award.</t>
  </si>
  <si>
    <t>Five of the top performers have been selected and their staff number is included in the table below:</t>
  </si>
  <si>
    <t>Salespersons Name</t>
  </si>
  <si>
    <t>Sales Achieved (£)</t>
  </si>
  <si>
    <t xml:space="preserve">from column B of the table A1:C16 in the worksheet called 'Members of staff'.   </t>
  </si>
  <si>
    <t>Copy your formula in cell B14 to cells B15:B18.</t>
  </si>
  <si>
    <t xml:space="preserve">Enter a VLOOKUP formula in cell B14, that  looks up the staff number in cell A15 and shows the sales persons name </t>
  </si>
  <si>
    <t xml:space="preserve">Enter a VLOOKUP formula in cell D14, that looks up the staff number in cell A15 and shows the sales persons name </t>
  </si>
  <si>
    <t>Copy your formula in cell D14 to cells D15:D18.</t>
  </si>
  <si>
    <t>Expenses</t>
  </si>
  <si>
    <t>The following monthly data exists for the sales, expenses and profits for a business.</t>
  </si>
  <si>
    <t>Enter a HLOOKUP formula in cell B6, that  looks up the month in cell A6 and shows the profit figure for that month</t>
  </si>
  <si>
    <t>from row 14 of table A11:G14.  Copy your formula in cell B6 to cells B7:B8.</t>
  </si>
  <si>
    <t>Enter a DAYS formula in cell A5 to calculate the number of days between 1 April 2021 and 31 March 2022.</t>
  </si>
  <si>
    <t>Enter a DAYS formula in cell A13 to calculate the number of days between the two dates in cell A10 and A11.</t>
  </si>
  <si>
    <t>Enter a DAYS formula in cell A13 to calculate the number of days between the two dates entered in cell A10 and A11.</t>
  </si>
  <si>
    <t>Selling Price (per unit)</t>
  </si>
  <si>
    <t>Variable Cost (per unit)</t>
  </si>
  <si>
    <t>Total fixed overhead (£)</t>
  </si>
  <si>
    <t>Calculate the break-even volume.  Use goal seek to identify how much the volume in cell B6 would be, to earn a profit of zero in cell B15.</t>
  </si>
  <si>
    <t>Use goal seek to identify what the sales price in cell B3 would be, to earn a profit of £25,000 in cell B15.</t>
  </si>
  <si>
    <t>Use goal seek to identify how much the volume in cell B6 would be, to earn a profit of £30,000 in cell B15.</t>
  </si>
  <si>
    <t>Use goal seek to identify how much the price in cell B3 would be, to earn sales of £250,000 in cell B11.</t>
  </si>
  <si>
    <t>The following data exists for a semi-variable cost.</t>
  </si>
  <si>
    <t>Total Cost (£)</t>
  </si>
  <si>
    <t>Units Made</t>
  </si>
  <si>
    <t>Forecast</t>
  </si>
  <si>
    <t>X represents the number of units made (volume) and Y represents the total cost (£).</t>
  </si>
  <si>
    <t>Use a FORECAST formula, to calculate the forecast total cost (£) in cell B17 based on the number of units made (volume) in cell A17.</t>
  </si>
  <si>
    <t xml:space="preserve">Copy and paste your formula in cell B17, to cells B18 and B19.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</si>
</sst>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5" formatCode="&quot;£&quot;#,##0;\-&quot;£&quot;#,##0"/>
    <numFmt numFmtId="6" formatCode="&quot;£&quot;#,##0;[Red]\-&quot;£&quot;#,##0"/>
    <numFmt numFmtId="8" formatCode="&quot;£&quot;#,##0.00;[Red]\-&quot;£&quot;#,##0.00"/>
    <numFmt numFmtId="164" formatCode="0.0%"/>
    <numFmt numFmtId="165" formatCode="0.0000"/>
    <numFmt numFmtId="166" formatCode="&quot;£&quot;#,##0.00"/>
    <numFmt numFmtId="167" formatCode="[$-F800]dddd\,\ mmmm\ dd\,\ yyyy"/>
  </numFmts>
  <fonts count="22" x14ac:knownFonts="1">
    <font>
      <sz val="11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color rgb="FFFF0000"/>
      <name val="Calibri"/>
      <family val="2"/>
      <scheme val="minor"/>
    </font>
    <font>
      <b/>
      <sz val="20"/>
      <color rgb="FFFF0000"/>
      <name val="Calibri"/>
      <family val="2"/>
      <scheme val="minor"/>
    </font>
    <font>
      <sz val="20"/>
      <name val="Calibri"/>
      <family val="2"/>
      <scheme val="minor"/>
    </font>
    <font>
      <b/>
      <sz val="20"/>
      <name val="Calibri"/>
      <family val="2"/>
      <scheme val="minor"/>
    </font>
    <font>
      <sz val="16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2"/>
      <color rgb="FFFF0000"/>
      <name val="Calibri"/>
      <family val="2"/>
      <scheme val="minor"/>
    </font>
    <font>
      <sz val="8"/>
      <name val="Calibri"/>
      <family val="2"/>
      <scheme val="minor"/>
    </font>
    <font>
      <sz val="18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14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136">
    <xf numFmtId="0" fontId="0" fillId="0" borderId="0" xfId="0"/>
    <xf numFmtId="0" fontId="4" fillId="0" borderId="0" xfId="0" applyFont="1"/>
    <xf numFmtId="0" fontId="8" fillId="0" borderId="0" xfId="0" applyFont="1"/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2" fontId="4" fillId="0" borderId="0" xfId="0" applyNumberFormat="1" applyFont="1"/>
    <xf numFmtId="0" fontId="9" fillId="0" borderId="0" xfId="0" applyFont="1"/>
    <xf numFmtId="0" fontId="11" fillId="0" borderId="0" xfId="0" applyFont="1"/>
    <xf numFmtId="0" fontId="4" fillId="0" borderId="0" xfId="0" applyFont="1" applyAlignment="1">
      <alignment horizontal="left"/>
    </xf>
    <xf numFmtId="0" fontId="0" fillId="0" borderId="0" xfId="0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6" fontId="4" fillId="0" borderId="0" xfId="0" applyNumberFormat="1" applyFont="1" applyAlignment="1">
      <alignment horizontal="center"/>
    </xf>
    <xf numFmtId="9" fontId="4" fillId="0" borderId="0" xfId="0" applyNumberFormat="1" applyFont="1" applyAlignment="1">
      <alignment horizontal="center"/>
    </xf>
    <xf numFmtId="6" fontId="11" fillId="0" borderId="0" xfId="0" applyNumberFormat="1" applyFont="1" applyAlignment="1">
      <alignment horizontal="center"/>
    </xf>
    <xf numFmtId="9" fontId="11" fillId="0" borderId="0" xfId="0" applyNumberFormat="1" applyFont="1" applyAlignment="1">
      <alignment horizontal="center"/>
    </xf>
    <xf numFmtId="0" fontId="14" fillId="0" borderId="0" xfId="0" applyFont="1"/>
    <xf numFmtId="0" fontId="4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165" fontId="4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49" fontId="3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2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17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left" vertical="center"/>
    </xf>
    <xf numFmtId="0" fontId="9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49" fontId="7" fillId="0" borderId="0" xfId="0" applyNumberFormat="1" applyFont="1" applyAlignment="1">
      <alignment vertical="center"/>
    </xf>
    <xf numFmtId="0" fontId="10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 wrapText="1"/>
    </xf>
    <xf numFmtId="1" fontId="18" fillId="0" borderId="2" xfId="0" applyNumberFormat="1" applyFont="1" applyBorder="1" applyAlignment="1">
      <alignment horizontal="center" vertical="center"/>
    </xf>
    <xf numFmtId="2" fontId="18" fillId="0" borderId="2" xfId="0" applyNumberFormat="1" applyFont="1" applyBorder="1" applyAlignment="1">
      <alignment horizontal="center" vertical="center"/>
    </xf>
    <xf numFmtId="3" fontId="18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1" fontId="18" fillId="0" borderId="4" xfId="0" applyNumberFormat="1" applyFont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19" fillId="3" borderId="2" xfId="0" applyFont="1" applyFill="1" applyBorder="1" applyAlignment="1">
      <alignment horizontal="left" vertical="center" wrapText="1"/>
    </xf>
    <xf numFmtId="0" fontId="19" fillId="3" borderId="3" xfId="0" applyFont="1" applyFill="1" applyBorder="1" applyAlignment="1">
      <alignment horizontal="center" vertical="center" wrapText="1"/>
    </xf>
    <xf numFmtId="0" fontId="19" fillId="3" borderId="2" xfId="0" applyFont="1" applyFill="1" applyBorder="1" applyAlignment="1">
      <alignment horizontal="center" vertical="center" wrapText="1"/>
    </xf>
    <xf numFmtId="2" fontId="18" fillId="0" borderId="2" xfId="0" applyNumberFormat="1" applyFont="1" applyBorder="1" applyAlignment="1">
      <alignment horizontal="left" vertical="center"/>
    </xf>
    <xf numFmtId="0" fontId="20" fillId="0" borderId="0" xfId="0" applyFont="1" applyAlignment="1">
      <alignment vertical="center"/>
    </xf>
    <xf numFmtId="9" fontId="4" fillId="0" borderId="0" xfId="0" applyNumberFormat="1" applyFont="1" applyAlignment="1">
      <alignment horizontal="right"/>
    </xf>
    <xf numFmtId="9" fontId="11" fillId="0" borderId="0" xfId="0" applyNumberFormat="1" applyFont="1"/>
    <xf numFmtId="1" fontId="4" fillId="2" borderId="1" xfId="0" applyNumberFormat="1" applyFont="1" applyFill="1" applyBorder="1" applyAlignment="1">
      <alignment horizontal="center"/>
    </xf>
    <xf numFmtId="2" fontId="11" fillId="0" borderId="0" xfId="0" applyNumberFormat="1" applyFont="1"/>
    <xf numFmtId="6" fontId="11" fillId="0" borderId="0" xfId="0" applyNumberFormat="1" applyFont="1"/>
    <xf numFmtId="0" fontId="21" fillId="0" borderId="0" xfId="0" applyFont="1" applyAlignment="1">
      <alignment vertical="center"/>
    </xf>
    <xf numFmtId="0" fontId="4" fillId="0" borderId="5" xfId="0" applyFont="1" applyBorder="1"/>
    <xf numFmtId="0" fontId="4" fillId="0" borderId="5" xfId="0" applyFont="1" applyBorder="1" applyAlignment="1">
      <alignment horizontal="center"/>
    </xf>
    <xf numFmtId="0" fontId="4" fillId="0" borderId="6" xfId="0" applyFont="1" applyBorder="1"/>
    <xf numFmtId="0" fontId="4" fillId="0" borderId="7" xfId="0" applyFont="1" applyBorder="1"/>
    <xf numFmtId="0" fontId="4" fillId="2" borderId="1" xfId="0" applyFont="1" applyFill="1" applyBorder="1" applyAlignment="1">
      <alignment horizontal="center"/>
    </xf>
    <xf numFmtId="0" fontId="16" fillId="0" borderId="0" xfId="0" applyFont="1" applyAlignment="1">
      <alignment horizontal="left" vertical="center"/>
    </xf>
    <xf numFmtId="49" fontId="10" fillId="0" borderId="0" xfId="0" applyNumberFormat="1" applyFont="1" applyAlignment="1">
      <alignment vertical="center"/>
    </xf>
    <xf numFmtId="0" fontId="16" fillId="0" borderId="0" xfId="0" applyFont="1" applyAlignment="1">
      <alignment vertical="center"/>
    </xf>
    <xf numFmtId="0" fontId="16" fillId="2" borderId="0" xfId="0" applyFont="1" applyFill="1" applyAlignment="1">
      <alignment horizontal="left" vertical="center"/>
    </xf>
    <xf numFmtId="49" fontId="8" fillId="0" borderId="0" xfId="0" applyNumberFormat="1" applyFont="1"/>
    <xf numFmtId="0" fontId="9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49" fontId="9" fillId="0" borderId="0" xfId="0" applyNumberFormat="1" applyFont="1"/>
    <xf numFmtId="166" fontId="8" fillId="0" borderId="0" xfId="0" applyNumberFormat="1" applyFont="1" applyAlignment="1">
      <alignment horizontal="center"/>
    </xf>
    <xf numFmtId="166" fontId="8" fillId="0" borderId="0" xfId="0" applyNumberFormat="1" applyFont="1"/>
    <xf numFmtId="166" fontId="8" fillId="0" borderId="0" xfId="0" applyNumberFormat="1" applyFont="1" applyAlignment="1">
      <alignment horizontal="left"/>
    </xf>
    <xf numFmtId="0" fontId="8" fillId="0" borderId="0" xfId="0" applyFont="1" applyAlignment="1">
      <alignment horizontal="left"/>
    </xf>
    <xf numFmtId="164" fontId="8" fillId="0" borderId="0" xfId="0" applyNumberFormat="1" applyFont="1" applyAlignment="1">
      <alignment horizontal="center"/>
    </xf>
    <xf numFmtId="0" fontId="8" fillId="0" borderId="0" xfId="0" applyNumberFormat="1" applyFont="1"/>
    <xf numFmtId="0" fontId="9" fillId="0" borderId="0" xfId="0" applyFont="1" applyAlignment="1"/>
    <xf numFmtId="0" fontId="0" fillId="0" borderId="0" xfId="0" applyAlignment="1"/>
    <xf numFmtId="3" fontId="8" fillId="0" borderId="0" xfId="0" applyNumberFormat="1" applyFont="1" applyAlignment="1">
      <alignment horizontal="center"/>
    </xf>
    <xf numFmtId="0" fontId="12" fillId="0" borderId="0" xfId="0" applyFont="1" applyAlignment="1">
      <alignment horizontal="left"/>
    </xf>
    <xf numFmtId="0" fontId="13" fillId="0" borderId="0" xfId="0" applyFont="1" applyAlignment="1">
      <alignment horizontal="center" vertical="center"/>
    </xf>
    <xf numFmtId="0" fontId="19" fillId="3" borderId="8" xfId="0" applyFont="1" applyFill="1" applyBorder="1" applyAlignment="1">
      <alignment vertical="center"/>
    </xf>
    <xf numFmtId="0" fontId="19" fillId="3" borderId="1" xfId="0" applyFont="1" applyFill="1" applyBorder="1" applyAlignment="1">
      <alignment horizontal="center" vertical="center" wrapText="1"/>
    </xf>
    <xf numFmtId="3" fontId="2" fillId="0" borderId="8" xfId="0" applyNumberFormat="1" applyFont="1" applyBorder="1" applyAlignment="1">
      <alignment horizontal="left" vertical="center"/>
    </xf>
    <xf numFmtId="3" fontId="2" fillId="0" borderId="8" xfId="0" applyNumberFormat="1" applyFont="1" applyBorder="1" applyAlignment="1">
      <alignment horizontal="center" vertical="center"/>
    </xf>
    <xf numFmtId="3" fontId="2" fillId="5" borderId="1" xfId="0" applyNumberFormat="1" applyFont="1" applyFill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10" fontId="2" fillId="0" borderId="1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vertical="center"/>
    </xf>
    <xf numFmtId="0" fontId="2" fillId="4" borderId="8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13" fillId="0" borderId="0" xfId="0" applyFont="1" applyAlignment="1">
      <alignment vertical="center"/>
    </xf>
    <xf numFmtId="9" fontId="10" fillId="0" borderId="0" xfId="0" applyNumberFormat="1" applyFont="1" applyAlignment="1">
      <alignment horizontal="center" vertical="center"/>
    </xf>
    <xf numFmtId="0" fontId="10" fillId="0" borderId="1" xfId="0" applyFont="1" applyBorder="1" applyAlignment="1">
      <alignment vertical="center"/>
    </xf>
    <xf numFmtId="0" fontId="5" fillId="0" borderId="5" xfId="0" applyFont="1" applyBorder="1" applyAlignment="1">
      <alignment horizontal="center"/>
    </xf>
    <xf numFmtId="9" fontId="4" fillId="0" borderId="5" xfId="0" applyNumberFormat="1" applyFont="1" applyBorder="1" applyAlignment="1">
      <alignment horizontal="center"/>
    </xf>
    <xf numFmtId="0" fontId="5" fillId="6" borderId="6" xfId="0" applyFont="1" applyFill="1" applyBorder="1" applyAlignment="1">
      <alignment horizontal="center"/>
    </xf>
    <xf numFmtId="0" fontId="5" fillId="6" borderId="9" xfId="0" applyFont="1" applyFill="1" applyBorder="1" applyAlignment="1">
      <alignment horizontal="center"/>
    </xf>
    <xf numFmtId="0" fontId="13" fillId="0" borderId="5" xfId="0" applyFont="1" applyBorder="1" applyAlignment="1">
      <alignment horizontal="left"/>
    </xf>
    <xf numFmtId="0" fontId="10" fillId="0" borderId="5" xfId="0" applyFont="1" applyBorder="1" applyAlignment="1">
      <alignment horizontal="left"/>
    </xf>
    <xf numFmtId="3" fontId="10" fillId="0" borderId="5" xfId="0" applyNumberFormat="1" applyFont="1" applyBorder="1" applyAlignment="1">
      <alignment horizontal="left"/>
    </xf>
    <xf numFmtId="3" fontId="4" fillId="0" borderId="5" xfId="0" applyNumberFormat="1" applyFont="1" applyBorder="1" applyAlignment="1">
      <alignment horizontal="center"/>
    </xf>
    <xf numFmtId="0" fontId="4" fillId="0" borderId="5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3" fontId="4" fillId="0" borderId="1" xfId="0" applyNumberFormat="1" applyFont="1" applyBorder="1" applyAlignment="1">
      <alignment horizontal="center"/>
    </xf>
    <xf numFmtId="0" fontId="16" fillId="0" borderId="1" xfId="0" applyFont="1" applyBorder="1" applyAlignment="1">
      <alignment horizontal="center" vertical="center"/>
    </xf>
    <xf numFmtId="167" fontId="10" fillId="0" borderId="0" xfId="0" applyNumberFormat="1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0" xfId="0" applyAlignment="1">
      <alignment vertical="center"/>
    </xf>
    <xf numFmtId="8" fontId="4" fillId="0" borderId="0" xfId="0" applyNumberFormat="1" applyFont="1" applyAlignment="1">
      <alignment vertical="center"/>
    </xf>
    <xf numFmtId="6" fontId="4" fillId="0" borderId="0" xfId="0" applyNumberFormat="1" applyFont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6" fontId="4" fillId="0" borderId="1" xfId="0" applyNumberFormat="1" applyFont="1" applyBorder="1" applyAlignment="1">
      <alignment vertical="center"/>
    </xf>
    <xf numFmtId="5" fontId="8" fillId="0" borderId="1" xfId="0" applyNumberFormat="1" applyFont="1" applyBorder="1" applyAlignment="1">
      <alignment vertical="center"/>
    </xf>
    <xf numFmtId="0" fontId="10" fillId="0" borderId="0" xfId="0" applyFont="1" applyAlignment="1">
      <alignment horizontal="center" vertical="center"/>
    </xf>
    <xf numFmtId="3" fontId="10" fillId="0" borderId="0" xfId="0" applyNumberFormat="1" applyFont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3" fontId="10" fillId="0" borderId="5" xfId="0" applyNumberFormat="1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vertical="center" wrapText="1"/>
    </xf>
    <xf numFmtId="0" fontId="5" fillId="0" borderId="5" xfId="0" applyFont="1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5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9" fillId="0" borderId="0" xfId="0" applyFont="1" applyAlignment="1"/>
    <xf numFmtId="0" fontId="0" fillId="0" borderId="0" xfId="0" applyAlignment="1"/>
    <xf numFmtId="0" fontId="9" fillId="0" borderId="0" xfId="0" quotePrefix="1" applyFont="1" applyAlignment="1"/>
    <xf numFmtId="0" fontId="13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alcChain" Target="calcChain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M50"/>
  <sheetViews>
    <sheetView tabSelected="1" zoomScaleNormal="100" workbookViewId="0"/>
  </sheetViews>
  <sheetFormatPr defaultRowHeight="18" x14ac:dyDescent="0.3"/>
  <cols>
    <col min="1" max="1" width="40.77734375" style="20" customWidth="1"/>
    <col min="2" max="3" width="24.109375" style="20" customWidth="1"/>
    <col min="4" max="4" width="15.109375" style="20" customWidth="1"/>
    <col min="5" max="5" width="36.6640625" style="20" customWidth="1"/>
    <col min="6" max="6" width="9.109375" style="20"/>
    <col min="7" max="7" width="10.109375" style="20" customWidth="1"/>
    <col min="8" max="8" width="31.44140625" style="21" customWidth="1"/>
    <col min="9" max="9" width="10" style="21" bestFit="1" customWidth="1"/>
    <col min="10" max="10" width="8.88671875" style="21"/>
    <col min="11" max="11" width="14.88671875" style="21" customWidth="1"/>
    <col min="12" max="12" width="12.109375" style="21" customWidth="1"/>
    <col min="13" max="16384" width="8.88671875" style="21"/>
  </cols>
  <sheetData>
    <row r="1" spans="1:9" ht="25.8" x14ac:dyDescent="0.3">
      <c r="A1" s="30" t="s">
        <v>79</v>
      </c>
    </row>
    <row r="2" spans="1:9" x14ac:dyDescent="0.3">
      <c r="D2" s="20" t="s">
        <v>15</v>
      </c>
    </row>
    <row r="3" spans="1:9" ht="57" customHeight="1" x14ac:dyDescent="0.3">
      <c r="A3" s="34" t="s">
        <v>78</v>
      </c>
      <c r="B3" s="35" t="s">
        <v>80</v>
      </c>
      <c r="C3" s="36" t="s">
        <v>81</v>
      </c>
      <c r="D3" s="23"/>
      <c r="E3" s="23"/>
      <c r="F3" s="22"/>
    </row>
    <row r="4" spans="1:9" ht="30.6" customHeight="1" x14ac:dyDescent="0.3">
      <c r="A4" s="32" t="s">
        <v>0</v>
      </c>
      <c r="B4" s="33" t="s">
        <v>4</v>
      </c>
      <c r="C4" s="37">
        <v>1</v>
      </c>
      <c r="D4" s="22"/>
      <c r="E4" s="22"/>
    </row>
    <row r="5" spans="1:9" ht="30.6" customHeight="1" x14ac:dyDescent="0.3">
      <c r="A5" s="32" t="s">
        <v>1</v>
      </c>
      <c r="B5" s="40" t="s">
        <v>6</v>
      </c>
      <c r="C5" s="37">
        <v>2</v>
      </c>
      <c r="D5" s="22"/>
      <c r="E5" s="22"/>
    </row>
    <row r="6" spans="1:9" ht="30.6" customHeight="1" x14ac:dyDescent="0.3">
      <c r="A6" s="32" t="s">
        <v>2</v>
      </c>
      <c r="B6" s="33" t="s">
        <v>5</v>
      </c>
      <c r="C6" s="37">
        <v>3</v>
      </c>
      <c r="D6" s="22"/>
      <c r="E6" s="22"/>
    </row>
    <row r="7" spans="1:9" ht="30.6" customHeight="1" x14ac:dyDescent="0.3">
      <c r="A7" s="32" t="s">
        <v>3</v>
      </c>
      <c r="B7" s="33" t="s">
        <v>7</v>
      </c>
      <c r="C7" s="37">
        <v>4</v>
      </c>
      <c r="D7" s="22"/>
      <c r="E7" s="22"/>
    </row>
    <row r="8" spans="1:9" ht="30.6" customHeight="1" x14ac:dyDescent="0.3">
      <c r="A8" s="22"/>
      <c r="B8" s="22"/>
      <c r="C8" s="22"/>
      <c r="D8" s="22"/>
      <c r="E8" s="22"/>
    </row>
    <row r="9" spans="1:9" ht="38.4" customHeight="1" x14ac:dyDescent="0.3">
      <c r="A9" s="31" t="s">
        <v>82</v>
      </c>
      <c r="B9" s="32"/>
      <c r="C9" s="22"/>
      <c r="D9" s="22"/>
      <c r="E9" s="22"/>
      <c r="G9" s="22"/>
      <c r="H9" s="22"/>
      <c r="I9" s="22"/>
    </row>
    <row r="10" spans="1:9" ht="30.6" customHeight="1" x14ac:dyDescent="0.3">
      <c r="A10" s="32" t="s">
        <v>18</v>
      </c>
      <c r="B10" s="33" t="s">
        <v>19</v>
      </c>
      <c r="D10" s="22"/>
      <c r="E10" s="22"/>
      <c r="G10" s="22"/>
      <c r="H10" s="22"/>
      <c r="I10" s="22"/>
    </row>
    <row r="11" spans="1:9" ht="30.6" customHeight="1" x14ac:dyDescent="0.3">
      <c r="A11" s="32" t="s">
        <v>20</v>
      </c>
      <c r="B11" s="33" t="s">
        <v>21</v>
      </c>
      <c r="D11" s="22"/>
      <c r="E11" s="22"/>
      <c r="G11" s="22"/>
      <c r="H11" s="22"/>
      <c r="I11" s="22"/>
    </row>
    <row r="12" spans="1:9" ht="30.6" customHeight="1" x14ac:dyDescent="0.3">
      <c r="A12" s="32" t="s">
        <v>22</v>
      </c>
      <c r="B12" s="33" t="s">
        <v>23</v>
      </c>
      <c r="D12" s="22"/>
      <c r="E12" s="22"/>
      <c r="G12" s="22"/>
      <c r="H12" s="22"/>
      <c r="I12" s="22"/>
    </row>
    <row r="13" spans="1:9" ht="30.6" customHeight="1" x14ac:dyDescent="0.3">
      <c r="A13" s="32" t="s">
        <v>24</v>
      </c>
      <c r="B13" s="33" t="s">
        <v>25</v>
      </c>
      <c r="D13" s="22"/>
      <c r="E13" s="22"/>
      <c r="G13" s="22"/>
      <c r="H13" s="22"/>
      <c r="I13" s="22"/>
    </row>
    <row r="14" spans="1:9" ht="30.6" customHeight="1" x14ac:dyDescent="0.3">
      <c r="A14" s="32" t="s">
        <v>26</v>
      </c>
      <c r="B14" s="33" t="s">
        <v>27</v>
      </c>
      <c r="D14" s="22"/>
      <c r="E14" s="22"/>
      <c r="G14" s="22"/>
      <c r="H14" s="22"/>
      <c r="I14" s="22"/>
    </row>
    <row r="15" spans="1:9" ht="30.6" customHeight="1" x14ac:dyDescent="0.3">
      <c r="A15" s="32" t="s">
        <v>29</v>
      </c>
      <c r="B15" s="33" t="s">
        <v>28</v>
      </c>
      <c r="D15" s="22"/>
      <c r="E15" s="22"/>
      <c r="G15" s="22"/>
      <c r="H15" s="22"/>
      <c r="I15" s="22"/>
    </row>
    <row r="16" spans="1:9" ht="25.8" x14ac:dyDescent="0.3">
      <c r="A16" s="22"/>
      <c r="B16" s="22"/>
      <c r="C16" s="22"/>
      <c r="D16" s="22"/>
      <c r="E16" s="22"/>
      <c r="G16" s="22"/>
      <c r="H16" s="22"/>
      <c r="I16" s="22"/>
    </row>
    <row r="17" spans="1:13" ht="25.8" x14ac:dyDescent="0.3">
      <c r="A17" s="30" t="s">
        <v>83</v>
      </c>
    </row>
    <row r="18" spans="1:13" ht="21.6" customHeight="1" x14ac:dyDescent="0.3"/>
    <row r="19" spans="1:13" ht="21.6" customHeight="1" x14ac:dyDescent="0.3"/>
    <row r="20" spans="1:13" ht="25.8" x14ac:dyDescent="0.3">
      <c r="A20" s="22">
        <v>4</v>
      </c>
      <c r="B20" s="22">
        <v>6</v>
      </c>
      <c r="C20" s="22">
        <v>9</v>
      </c>
      <c r="D20" s="38">
        <f>A20+B20*C20</f>
        <v>58</v>
      </c>
      <c r="E20" s="39" t="s">
        <v>84</v>
      </c>
      <c r="F20" s="22"/>
      <c r="G20" s="22"/>
      <c r="H20" s="22"/>
      <c r="I20" s="22"/>
      <c r="J20" s="22"/>
      <c r="K20" s="22"/>
      <c r="L20" s="22"/>
    </row>
    <row r="21" spans="1:13" ht="25.8" x14ac:dyDescent="0.3">
      <c r="A21" s="22"/>
      <c r="B21" s="22"/>
      <c r="C21" s="22"/>
      <c r="D21" s="25"/>
      <c r="E21" s="22" t="s">
        <v>85</v>
      </c>
      <c r="F21" s="22"/>
      <c r="G21" s="22"/>
      <c r="H21" s="22"/>
      <c r="I21" s="22"/>
      <c r="J21" s="22"/>
      <c r="K21" s="22"/>
      <c r="L21" s="22"/>
    </row>
    <row r="22" spans="1:13" ht="25.8" x14ac:dyDescent="0.3">
      <c r="A22" s="22"/>
      <c r="B22" s="22"/>
      <c r="C22" s="22"/>
      <c r="D22" s="25"/>
      <c r="F22" s="22"/>
      <c r="G22" s="22"/>
      <c r="H22" s="22"/>
      <c r="I22" s="22"/>
      <c r="J22" s="22"/>
      <c r="K22" s="22"/>
      <c r="L22" s="22"/>
    </row>
    <row r="23" spans="1:13" ht="25.8" x14ac:dyDescent="0.3">
      <c r="A23" s="22">
        <v>4</v>
      </c>
      <c r="B23" s="22">
        <v>6</v>
      </c>
      <c r="C23" s="22">
        <v>9</v>
      </c>
      <c r="D23" s="38">
        <f>(A23+B23)*C23</f>
        <v>90</v>
      </c>
      <c r="E23" s="39" t="s">
        <v>88</v>
      </c>
      <c r="F23" s="22"/>
      <c r="G23" s="22"/>
      <c r="H23" s="26"/>
      <c r="I23" s="22"/>
      <c r="J23" s="22"/>
      <c r="L23" s="22"/>
    </row>
    <row r="24" spans="1:13" ht="25.8" x14ac:dyDescent="0.3">
      <c r="D24" s="27"/>
      <c r="E24" s="22" t="s">
        <v>86</v>
      </c>
      <c r="F24" s="21"/>
      <c r="G24" s="21"/>
      <c r="K24" s="28"/>
    </row>
    <row r="25" spans="1:13" ht="25.8" x14ac:dyDescent="0.3">
      <c r="A25" s="29"/>
      <c r="E25" s="22" t="s">
        <v>87</v>
      </c>
    </row>
    <row r="26" spans="1:13" ht="25.8" x14ac:dyDescent="0.3">
      <c r="A26" s="25"/>
      <c r="B26" s="22"/>
      <c r="C26" s="22"/>
      <c r="D26" s="22"/>
      <c r="F26" s="22"/>
      <c r="H26" s="20"/>
      <c r="I26" s="20"/>
      <c r="K26" s="20"/>
      <c r="L26" s="20"/>
      <c r="M26" s="20"/>
    </row>
    <row r="27" spans="1:13" ht="25.8" x14ac:dyDescent="0.3">
      <c r="A27" s="25"/>
      <c r="B27" s="22"/>
      <c r="C27" s="22"/>
      <c r="D27" s="22"/>
      <c r="E27" s="22"/>
      <c r="F27" s="22"/>
      <c r="H27" s="20"/>
      <c r="I27" s="20"/>
      <c r="K27" s="20"/>
      <c r="L27" s="20"/>
      <c r="M27" s="20"/>
    </row>
    <row r="28" spans="1:13" ht="25.8" x14ac:dyDescent="0.3">
      <c r="A28" s="25"/>
      <c r="B28" s="25"/>
      <c r="C28" s="25"/>
      <c r="D28" s="22"/>
      <c r="E28" s="22"/>
      <c r="F28" s="22"/>
      <c r="H28" s="20"/>
      <c r="I28" s="20"/>
      <c r="K28" s="20"/>
      <c r="L28" s="20"/>
      <c r="M28" s="20"/>
    </row>
    <row r="29" spans="1:13" ht="25.8" x14ac:dyDescent="0.3">
      <c r="A29" s="25"/>
      <c r="B29" s="25"/>
      <c r="C29" s="25"/>
      <c r="D29" s="22"/>
      <c r="E29" s="22"/>
      <c r="F29" s="22"/>
      <c r="H29" s="20"/>
      <c r="I29" s="20"/>
      <c r="K29" s="20"/>
      <c r="L29" s="20"/>
      <c r="M29" s="20"/>
    </row>
    <row r="30" spans="1:13" ht="25.8" x14ac:dyDescent="0.3">
      <c r="A30" s="22"/>
      <c r="B30" s="22"/>
      <c r="C30" s="22"/>
      <c r="D30" s="22" t="str">
        <f>CONCATENATE(A30,B30)</f>
        <v/>
      </c>
      <c r="E30" s="22"/>
      <c r="F30" s="22"/>
      <c r="H30" s="20"/>
      <c r="I30" s="20"/>
      <c r="K30" s="20"/>
      <c r="L30" s="20"/>
      <c r="M30" s="20"/>
    </row>
    <row r="31" spans="1:13" ht="25.8" x14ac:dyDescent="0.3">
      <c r="A31" s="22"/>
      <c r="B31" s="22"/>
      <c r="C31" s="22"/>
      <c r="D31" s="22"/>
      <c r="E31" s="22"/>
      <c r="F31" s="22"/>
      <c r="H31" s="20"/>
      <c r="I31" s="20"/>
      <c r="K31" s="20" t="s">
        <v>13</v>
      </c>
      <c r="L31" s="20"/>
      <c r="M31" s="20"/>
    </row>
    <row r="32" spans="1:13" ht="25.8" x14ac:dyDescent="0.3">
      <c r="A32" s="22"/>
      <c r="B32" s="22"/>
      <c r="C32" s="22"/>
      <c r="D32" s="22"/>
      <c r="E32" s="22"/>
      <c r="F32" s="22"/>
      <c r="H32" s="20"/>
      <c r="I32" s="20"/>
      <c r="K32" s="20"/>
      <c r="L32" s="20"/>
      <c r="M32" s="20"/>
    </row>
    <row r="33" spans="1:13" ht="25.8" x14ac:dyDescent="0.3">
      <c r="A33" s="22"/>
      <c r="B33" s="22"/>
      <c r="C33" s="22"/>
      <c r="D33" s="22"/>
      <c r="E33" s="22"/>
      <c r="F33" s="22"/>
      <c r="H33" s="20"/>
      <c r="I33" s="20"/>
      <c r="K33" s="20"/>
      <c r="L33" s="20"/>
      <c r="M33" s="20"/>
    </row>
    <row r="34" spans="1:13" ht="25.8" x14ac:dyDescent="0.3">
      <c r="A34" s="22"/>
      <c r="B34" s="22"/>
      <c r="C34" s="22"/>
      <c r="D34" s="22"/>
      <c r="E34" s="22"/>
      <c r="F34" s="22"/>
      <c r="H34" s="20"/>
      <c r="I34" s="20"/>
      <c r="K34" s="20"/>
      <c r="L34" s="20"/>
      <c r="M34" s="20"/>
    </row>
    <row r="35" spans="1:13" ht="25.8" x14ac:dyDescent="0.3">
      <c r="A35" s="22"/>
      <c r="B35" s="22"/>
      <c r="C35" s="22"/>
      <c r="D35" s="22"/>
      <c r="E35" s="22"/>
      <c r="F35" s="22"/>
      <c r="H35" s="20"/>
      <c r="I35" s="20"/>
      <c r="K35" s="20"/>
      <c r="L35" s="20"/>
      <c r="M35" s="20"/>
    </row>
    <row r="36" spans="1:13" ht="25.8" x14ac:dyDescent="0.3">
      <c r="A36" s="22"/>
      <c r="B36" s="22"/>
      <c r="C36" s="22"/>
      <c r="D36" s="22"/>
      <c r="E36" s="22"/>
      <c r="F36" s="22"/>
      <c r="H36" s="20"/>
      <c r="I36" s="20"/>
      <c r="K36" s="20"/>
      <c r="L36" s="20"/>
      <c r="M36" s="20"/>
    </row>
    <row r="37" spans="1:13" ht="25.8" x14ac:dyDescent="0.3">
      <c r="A37" s="22"/>
      <c r="B37" s="22"/>
      <c r="C37" s="22"/>
      <c r="D37" s="22"/>
      <c r="E37" s="22"/>
      <c r="F37" s="22"/>
      <c r="H37" s="20"/>
      <c r="I37" s="20"/>
      <c r="K37" s="20"/>
      <c r="L37" s="20"/>
      <c r="M37" s="20"/>
    </row>
    <row r="38" spans="1:13" ht="25.8" x14ac:dyDescent="0.3">
      <c r="A38" s="22"/>
      <c r="B38" s="22"/>
      <c r="C38" s="22"/>
      <c r="D38" s="22"/>
      <c r="E38" s="22"/>
      <c r="F38" s="22"/>
      <c r="G38" s="21"/>
      <c r="K38" s="20"/>
      <c r="L38" s="20"/>
      <c r="M38" s="20"/>
    </row>
    <row r="39" spans="1:13" ht="25.8" x14ac:dyDescent="0.3">
      <c r="A39" s="25"/>
      <c r="B39" s="22"/>
      <c r="C39" s="22"/>
      <c r="D39" s="22"/>
      <c r="E39" s="22"/>
      <c r="F39" s="22"/>
      <c r="G39" s="21"/>
    </row>
    <row r="40" spans="1:13" ht="25.8" x14ac:dyDescent="0.3">
      <c r="A40" s="24"/>
      <c r="B40" s="22"/>
      <c r="C40" s="22"/>
      <c r="D40" s="22"/>
      <c r="E40" s="22"/>
      <c r="F40" s="22"/>
      <c r="G40" s="21"/>
    </row>
    <row r="41" spans="1:13" ht="25.8" x14ac:dyDescent="0.3">
      <c r="A41" s="24"/>
      <c r="B41" s="22"/>
      <c r="C41" s="22"/>
      <c r="D41" s="22"/>
      <c r="E41" s="22"/>
      <c r="F41" s="22"/>
      <c r="G41" s="21"/>
    </row>
    <row r="42" spans="1:13" ht="25.8" x14ac:dyDescent="0.3">
      <c r="A42" s="30"/>
      <c r="B42" s="22"/>
      <c r="C42" s="22"/>
      <c r="D42" s="22"/>
      <c r="E42" s="22"/>
      <c r="F42" s="22"/>
      <c r="G42" s="21"/>
    </row>
    <row r="43" spans="1:13" ht="25.8" x14ac:dyDescent="0.3">
      <c r="A43" s="22"/>
      <c r="B43" s="22"/>
      <c r="C43" s="22"/>
      <c r="D43" s="22"/>
      <c r="E43" s="22"/>
      <c r="F43" s="22"/>
      <c r="G43" s="21"/>
    </row>
    <row r="44" spans="1:13" ht="25.8" x14ac:dyDescent="0.3">
      <c r="A44" s="22"/>
      <c r="B44" s="22"/>
      <c r="C44" s="22"/>
      <c r="D44" s="22"/>
      <c r="E44" s="22"/>
      <c r="F44" s="22"/>
      <c r="G44" s="21"/>
    </row>
    <row r="45" spans="1:13" ht="25.8" x14ac:dyDescent="0.3">
      <c r="A45" s="22"/>
      <c r="B45" s="22"/>
      <c r="C45" s="22"/>
      <c r="D45" s="22"/>
      <c r="E45" s="22"/>
      <c r="F45" s="22"/>
      <c r="G45" s="21"/>
    </row>
    <row r="46" spans="1:13" ht="25.8" x14ac:dyDescent="0.3">
      <c r="A46" s="22"/>
      <c r="G46" s="21"/>
    </row>
    <row r="47" spans="1:13" ht="25.8" x14ac:dyDescent="0.3">
      <c r="A47" s="22"/>
      <c r="G47" s="21"/>
    </row>
    <row r="48" spans="1:13" x14ac:dyDescent="0.3">
      <c r="G48" s="21"/>
    </row>
    <row r="49" spans="7:7" x14ac:dyDescent="0.3">
      <c r="G49" s="21"/>
    </row>
    <row r="50" spans="7:7" x14ac:dyDescent="0.3">
      <c r="G50" s="21"/>
    </row>
  </sheetData>
  <printOptions gridLines="1"/>
  <pageMargins left="0.51181102362204722" right="0.9055118110236221" top="0.94488188976377963" bottom="1.1417322834645669" header="0.59055118110236227" footer="0.70866141732283472"/>
  <pageSetup paperSize="9" fitToHeight="2" orientation="portrait" horizontalDpi="4294967293" verticalDpi="4294967293" r:id="rId1"/>
  <headerFooter>
    <oddHeader>&amp;C&amp;22gary</oddHeader>
    <oddFooter>&amp;RABC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0B09AB-DEAB-4994-B6F8-01AE25F60D56}">
  <dimension ref="A1:M48"/>
  <sheetViews>
    <sheetView zoomScaleNormal="100" workbookViewId="0">
      <selection sqref="A1:J1"/>
    </sheetView>
  </sheetViews>
  <sheetFormatPr defaultColWidth="9.109375" defaultRowHeight="25.8" x14ac:dyDescent="0.5"/>
  <cols>
    <col min="1" max="2" width="29.21875" style="2" customWidth="1"/>
    <col min="3" max="3" width="46.44140625" style="2" customWidth="1"/>
    <col min="4" max="4" width="20" style="2" customWidth="1"/>
    <col min="5" max="5" width="15.44140625" style="2" customWidth="1"/>
    <col min="6" max="6" width="1.6640625" style="2" customWidth="1"/>
    <col min="7" max="7" width="6" style="2" customWidth="1"/>
    <col min="8" max="8" width="16.44140625" style="2" customWidth="1"/>
    <col min="9" max="9" width="12.5546875" style="2" customWidth="1"/>
    <col min="10" max="10" width="39.77734375" style="2" customWidth="1"/>
    <col min="11" max="11" width="22.6640625" style="2" customWidth="1"/>
    <col min="12" max="12" width="15.44140625" style="2" bestFit="1" customWidth="1"/>
    <col min="13" max="13" width="32.88671875" style="2" bestFit="1" customWidth="1"/>
    <col min="14" max="16384" width="9.109375" style="2"/>
  </cols>
  <sheetData>
    <row r="1" spans="1:13" x14ac:dyDescent="0.5">
      <c r="A1" s="131" t="s">
        <v>201</v>
      </c>
      <c r="B1" s="132"/>
      <c r="C1" s="132"/>
      <c r="D1" s="132"/>
      <c r="E1" s="132"/>
      <c r="F1" s="132"/>
      <c r="G1" s="132"/>
      <c r="H1" s="132"/>
      <c r="I1" s="132"/>
      <c r="J1" s="132"/>
    </row>
    <row r="2" spans="1:13" x14ac:dyDescent="0.5">
      <c r="D2" s="69"/>
      <c r="K2" s="70"/>
    </row>
    <row r="3" spans="1:13" x14ac:dyDescent="0.5">
      <c r="B3" s="69" t="s">
        <v>134</v>
      </c>
      <c r="C3" s="69" t="s">
        <v>135</v>
      </c>
      <c r="K3" s="70"/>
    </row>
    <row r="4" spans="1:13" x14ac:dyDescent="0.5">
      <c r="A4" s="2" t="s">
        <v>8</v>
      </c>
      <c r="B4" s="70">
        <v>780</v>
      </c>
      <c r="C4" s="70">
        <f>IF(B4&gt;500,50,0)</f>
        <v>50</v>
      </c>
      <c r="D4" s="68" t="s">
        <v>136</v>
      </c>
      <c r="K4" s="70"/>
      <c r="M4" s="71"/>
    </row>
    <row r="5" spans="1:13" x14ac:dyDescent="0.5">
      <c r="A5" s="2" t="s">
        <v>34</v>
      </c>
      <c r="B5" s="70">
        <v>450</v>
      </c>
      <c r="C5" s="70">
        <f t="shared" ref="C5:C6" si="0">IF(B5&gt;500,50,0)</f>
        <v>0</v>
      </c>
      <c r="D5" s="68" t="s">
        <v>137</v>
      </c>
      <c r="K5" s="70"/>
    </row>
    <row r="6" spans="1:13" x14ac:dyDescent="0.5">
      <c r="A6" s="2" t="s">
        <v>35</v>
      </c>
      <c r="B6" s="70">
        <v>500</v>
      </c>
      <c r="C6" s="70">
        <f t="shared" si="0"/>
        <v>0</v>
      </c>
      <c r="D6" s="68" t="s">
        <v>138</v>
      </c>
      <c r="K6" s="70"/>
    </row>
    <row r="8" spans="1:13" x14ac:dyDescent="0.5">
      <c r="A8" s="131" t="s">
        <v>203</v>
      </c>
      <c r="B8" s="132"/>
      <c r="C8" s="132"/>
      <c r="D8" s="132"/>
      <c r="E8" s="132"/>
      <c r="F8" s="132"/>
      <c r="G8" s="132"/>
      <c r="H8" s="132"/>
      <c r="I8" s="132"/>
      <c r="J8" s="132"/>
    </row>
    <row r="9" spans="1:13" x14ac:dyDescent="0.5">
      <c r="A9" s="133" t="s">
        <v>164</v>
      </c>
      <c r="B9" s="132"/>
      <c r="C9" s="132"/>
      <c r="D9" s="132"/>
      <c r="E9" s="132"/>
      <c r="F9" s="132"/>
      <c r="G9" s="132"/>
      <c r="H9" s="132"/>
      <c r="I9" s="132"/>
      <c r="J9" s="132"/>
    </row>
    <row r="10" spans="1:13" x14ac:dyDescent="0.5">
      <c r="A10" s="78"/>
      <c r="B10" s="79"/>
      <c r="C10" s="79"/>
      <c r="D10" s="79"/>
      <c r="E10" s="79"/>
      <c r="F10" s="79"/>
      <c r="G10" s="79"/>
      <c r="H10" s="79"/>
      <c r="I10" s="79"/>
      <c r="J10" s="79"/>
    </row>
    <row r="11" spans="1:13" x14ac:dyDescent="0.5">
      <c r="B11" s="69" t="s">
        <v>202</v>
      </c>
      <c r="C11" s="6"/>
      <c r="E11" s="68"/>
    </row>
    <row r="12" spans="1:13" x14ac:dyDescent="0.5">
      <c r="A12" s="2" t="s">
        <v>139</v>
      </c>
      <c r="B12" s="70">
        <v>780</v>
      </c>
      <c r="C12" s="2" t="str">
        <f>IF(B12&gt;=500,"refer to credit manager","accept the order")</f>
        <v>refer to credit manager</v>
      </c>
      <c r="D12" s="68" t="s">
        <v>148</v>
      </c>
      <c r="E12" s="68"/>
    </row>
    <row r="13" spans="1:13" x14ac:dyDescent="0.5">
      <c r="A13" s="2" t="s">
        <v>140</v>
      </c>
      <c r="B13" s="70">
        <v>500</v>
      </c>
      <c r="C13" s="2" t="str">
        <f t="shared" ref="C13:C14" si="1">IF(B13&gt;=500,"refer to credit manager","accept the order")</f>
        <v>refer to credit manager</v>
      </c>
      <c r="D13" s="68" t="s">
        <v>149</v>
      </c>
    </row>
    <row r="14" spans="1:13" x14ac:dyDescent="0.5">
      <c r="A14" s="2" t="s">
        <v>141</v>
      </c>
      <c r="B14" s="70">
        <v>490</v>
      </c>
      <c r="C14" s="2" t="str">
        <f t="shared" si="1"/>
        <v>accept the order</v>
      </c>
      <c r="D14" s="68" t="s">
        <v>150</v>
      </c>
    </row>
    <row r="16" spans="1:13" x14ac:dyDescent="0.5">
      <c r="A16" s="6" t="s">
        <v>142</v>
      </c>
    </row>
    <row r="17" spans="1:4" x14ac:dyDescent="0.5">
      <c r="A17" s="6" t="s">
        <v>152</v>
      </c>
    </row>
    <row r="19" spans="1:4" x14ac:dyDescent="0.5">
      <c r="B19" s="69" t="s">
        <v>143</v>
      </c>
      <c r="C19" s="69" t="s">
        <v>144</v>
      </c>
    </row>
    <row r="20" spans="1:4" x14ac:dyDescent="0.5">
      <c r="A20" s="2" t="s">
        <v>37</v>
      </c>
      <c r="B20" s="80">
        <v>5500</v>
      </c>
      <c r="C20" s="80">
        <f>IF(B20&gt;5000,B20*10%,"no bonus")</f>
        <v>550</v>
      </c>
      <c r="D20" s="68" t="s">
        <v>145</v>
      </c>
    </row>
    <row r="21" spans="1:4" x14ac:dyDescent="0.5">
      <c r="A21" s="2" t="s">
        <v>38</v>
      </c>
      <c r="B21" s="80">
        <v>4500</v>
      </c>
      <c r="C21" s="80" t="str">
        <f t="shared" ref="C21:C22" si="2">IF(B21&gt;5000,B21*10%,"no bonus")</f>
        <v>no bonus</v>
      </c>
      <c r="D21" s="68" t="s">
        <v>146</v>
      </c>
    </row>
    <row r="22" spans="1:4" x14ac:dyDescent="0.5">
      <c r="A22" s="2" t="s">
        <v>39</v>
      </c>
      <c r="B22" s="80">
        <v>5000</v>
      </c>
      <c r="C22" s="80" t="str">
        <f t="shared" si="2"/>
        <v>no bonus</v>
      </c>
      <c r="D22" s="68" t="s">
        <v>147</v>
      </c>
    </row>
    <row r="23" spans="1:4" x14ac:dyDescent="0.5">
      <c r="B23" s="72"/>
      <c r="C23" s="72"/>
      <c r="D23" s="73"/>
    </row>
    <row r="24" spans="1:4" x14ac:dyDescent="0.5">
      <c r="A24" s="6" t="s">
        <v>163</v>
      </c>
      <c r="B24" s="72"/>
      <c r="C24" s="72"/>
      <c r="D24" s="73"/>
    </row>
    <row r="25" spans="1:4" x14ac:dyDescent="0.5">
      <c r="A25" s="6" t="s">
        <v>153</v>
      </c>
    </row>
    <row r="27" spans="1:4" x14ac:dyDescent="0.5">
      <c r="A27" s="69" t="s">
        <v>40</v>
      </c>
      <c r="B27" s="69" t="s">
        <v>151</v>
      </c>
      <c r="C27" s="6"/>
    </row>
    <row r="28" spans="1:4" x14ac:dyDescent="0.5">
      <c r="A28" s="70" t="s">
        <v>41</v>
      </c>
      <c r="B28" s="70">
        <v>8</v>
      </c>
      <c r="C28" s="2" t="str">
        <f>IF(B28&lt;10,"order more from the supplier","")</f>
        <v>order more from the supplier</v>
      </c>
      <c r="D28" s="68" t="s">
        <v>154</v>
      </c>
    </row>
    <row r="29" spans="1:4" x14ac:dyDescent="0.5">
      <c r="A29" s="70" t="s">
        <v>42</v>
      </c>
      <c r="B29" s="70">
        <v>19</v>
      </c>
      <c r="C29" s="2" t="str">
        <f t="shared" ref="C29:C32" si="3">IF(B29&lt;10,"order more from the supplier","")</f>
        <v/>
      </c>
      <c r="D29" s="68" t="s">
        <v>155</v>
      </c>
    </row>
    <row r="30" spans="1:4" x14ac:dyDescent="0.5">
      <c r="A30" s="70" t="s">
        <v>43</v>
      </c>
      <c r="B30" s="70">
        <v>2</v>
      </c>
      <c r="C30" s="2" t="str">
        <f t="shared" si="3"/>
        <v>order more from the supplier</v>
      </c>
      <c r="D30" s="68" t="s">
        <v>156</v>
      </c>
    </row>
    <row r="31" spans="1:4" x14ac:dyDescent="0.5">
      <c r="A31" s="70" t="s">
        <v>44</v>
      </c>
      <c r="B31" s="70">
        <v>34</v>
      </c>
      <c r="C31" s="2" t="str">
        <f t="shared" si="3"/>
        <v/>
      </c>
      <c r="D31" s="68" t="s">
        <v>157</v>
      </c>
    </row>
    <row r="32" spans="1:4" x14ac:dyDescent="0.5">
      <c r="A32" s="70" t="s">
        <v>45</v>
      </c>
      <c r="B32" s="70">
        <v>78</v>
      </c>
      <c r="C32" s="2" t="str">
        <f t="shared" si="3"/>
        <v/>
      </c>
      <c r="D32" s="68" t="s">
        <v>158</v>
      </c>
    </row>
    <row r="33" spans="1:8" x14ac:dyDescent="0.5">
      <c r="C33" s="74"/>
      <c r="D33" s="75"/>
    </row>
    <row r="34" spans="1:8" x14ac:dyDescent="0.5">
      <c r="A34" s="6" t="s">
        <v>161</v>
      </c>
    </row>
    <row r="35" spans="1:8" x14ac:dyDescent="0.5">
      <c r="A35" s="6" t="s">
        <v>162</v>
      </c>
    </row>
    <row r="36" spans="1:8" x14ac:dyDescent="0.5">
      <c r="A36" s="6"/>
    </row>
    <row r="37" spans="1:8" x14ac:dyDescent="0.5">
      <c r="A37" s="69" t="s">
        <v>159</v>
      </c>
      <c r="B37" s="69" t="s">
        <v>160</v>
      </c>
    </row>
    <row r="38" spans="1:8" x14ac:dyDescent="0.5">
      <c r="A38" s="70">
        <v>5000</v>
      </c>
      <c r="B38" s="76">
        <v>5.8000000000000003E-2</v>
      </c>
      <c r="C38" s="77" t="str">
        <f>IF(AND(A38&gt;=5000,B38&gt;=5%),"significant","not significant")</f>
        <v>significant</v>
      </c>
      <c r="D38" s="68" t="s">
        <v>204</v>
      </c>
      <c r="E38" s="77"/>
      <c r="F38" s="77"/>
      <c r="G38" s="77"/>
      <c r="H38" s="77"/>
    </row>
    <row r="39" spans="1:8" x14ac:dyDescent="0.5">
      <c r="A39" s="70">
        <v>4200</v>
      </c>
      <c r="B39" s="76">
        <v>7.0000000000000007E-2</v>
      </c>
      <c r="C39" s="77" t="str">
        <f t="shared" ref="C39:C40" si="4">IF(AND(A39&gt;=5000,B39&gt;=5%),"significant","not significant")</f>
        <v>not significant</v>
      </c>
      <c r="D39" s="68" t="s">
        <v>205</v>
      </c>
      <c r="E39" s="77"/>
      <c r="F39" s="77"/>
      <c r="G39" s="77"/>
      <c r="H39" s="77"/>
    </row>
    <row r="40" spans="1:8" x14ac:dyDescent="0.5">
      <c r="A40" s="70">
        <v>3000</v>
      </c>
      <c r="B40" s="76">
        <v>4.9000000000000002E-2</v>
      </c>
      <c r="C40" s="77" t="str">
        <f t="shared" si="4"/>
        <v>not significant</v>
      </c>
      <c r="D40" s="68" t="s">
        <v>206</v>
      </c>
      <c r="E40" s="77"/>
      <c r="F40" s="77"/>
      <c r="G40" s="77"/>
      <c r="H40" s="77"/>
    </row>
    <row r="41" spans="1:8" x14ac:dyDescent="0.5">
      <c r="D41" s="77"/>
      <c r="E41" s="77"/>
      <c r="F41" s="77"/>
      <c r="G41" s="77"/>
      <c r="H41" s="77"/>
    </row>
    <row r="42" spans="1:8" x14ac:dyDescent="0.5">
      <c r="A42" s="6" t="s">
        <v>161</v>
      </c>
    </row>
    <row r="43" spans="1:8" x14ac:dyDescent="0.5">
      <c r="A43" s="6" t="s">
        <v>165</v>
      </c>
    </row>
    <row r="44" spans="1:8" x14ac:dyDescent="0.5">
      <c r="A44" s="6"/>
    </row>
    <row r="45" spans="1:8" x14ac:dyDescent="0.5">
      <c r="A45" s="69" t="s">
        <v>159</v>
      </c>
      <c r="B45" s="69" t="s">
        <v>160</v>
      </c>
    </row>
    <row r="46" spans="1:8" x14ac:dyDescent="0.5">
      <c r="A46" s="70">
        <v>5000</v>
      </c>
      <c r="B46" s="76">
        <v>5.8000000000000003E-2</v>
      </c>
      <c r="C46" s="77" t="str">
        <f>IF(OR(A46&gt;=5000,B46&gt;=5%),"significant","not significant")</f>
        <v>significant</v>
      </c>
      <c r="D46" s="68" t="s">
        <v>207</v>
      </c>
      <c r="E46" s="77"/>
      <c r="F46" s="77"/>
      <c r="G46" s="77"/>
      <c r="H46" s="77"/>
    </row>
    <row r="47" spans="1:8" x14ac:dyDescent="0.5">
      <c r="A47" s="70">
        <v>4200</v>
      </c>
      <c r="B47" s="76">
        <v>7.0000000000000007E-2</v>
      </c>
      <c r="C47" s="77" t="str">
        <f t="shared" ref="C47:C48" si="5">IF(OR(A47&gt;=5000,B47&gt;=5%),"significant","not significant")</f>
        <v>significant</v>
      </c>
      <c r="D47" s="68" t="s">
        <v>208</v>
      </c>
      <c r="E47" s="77"/>
      <c r="F47" s="77"/>
      <c r="G47" s="77"/>
      <c r="H47" s="77"/>
    </row>
    <row r="48" spans="1:8" x14ac:dyDescent="0.5">
      <c r="A48" s="70">
        <v>3000</v>
      </c>
      <c r="B48" s="76">
        <v>4.9000000000000002E-2</v>
      </c>
      <c r="C48" s="77" t="str">
        <f t="shared" si="5"/>
        <v>not significant</v>
      </c>
      <c r="D48" s="68" t="s">
        <v>209</v>
      </c>
      <c r="E48" s="77"/>
      <c r="F48" s="77"/>
      <c r="G48" s="77"/>
      <c r="H48" s="77"/>
    </row>
  </sheetData>
  <mergeCells count="3">
    <mergeCell ref="A1:J1"/>
    <mergeCell ref="A8:J8"/>
    <mergeCell ref="A9:J9"/>
  </mergeCells>
  <phoneticPr fontId="15" type="noConversion"/>
  <pageMargins left="0.7" right="0.7" top="0.75" bottom="0.75" header="0.3" footer="0.3"/>
  <pageSetup paperSize="9" orientation="portrait" horizontalDpi="4294967293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3A1189-F891-4137-AC59-80292730F2F9}">
  <dimension ref="A1:G14"/>
  <sheetViews>
    <sheetView workbookViewId="0">
      <selection activeCell="D6" sqref="D6"/>
    </sheetView>
  </sheetViews>
  <sheetFormatPr defaultRowHeight="14.4" x14ac:dyDescent="0.3"/>
  <cols>
    <col min="1" max="1" width="34.77734375" customWidth="1"/>
    <col min="2" max="2" width="41.44140625" customWidth="1"/>
    <col min="3" max="3" width="34.6640625" customWidth="1"/>
    <col min="4" max="4" width="30.109375" customWidth="1"/>
    <col min="5" max="6" width="27.6640625" customWidth="1"/>
    <col min="7" max="7" width="12.88671875" customWidth="1"/>
  </cols>
  <sheetData>
    <row r="1" spans="1:7" s="7" customFormat="1" ht="28.8" x14ac:dyDescent="0.55000000000000004">
      <c r="A1" s="81" t="s">
        <v>166</v>
      </c>
      <c r="B1" s="3" t="s">
        <v>167</v>
      </c>
      <c r="C1" s="3" t="s">
        <v>169</v>
      </c>
      <c r="D1" s="3" t="s">
        <v>168</v>
      </c>
      <c r="E1" s="81" t="s">
        <v>36</v>
      </c>
      <c r="F1" s="81" t="s">
        <v>170</v>
      </c>
      <c r="G1" s="11"/>
    </row>
    <row r="2" spans="1:7" s="7" customFormat="1" ht="28.8" x14ac:dyDescent="0.55000000000000004">
      <c r="A2" s="1" t="s">
        <v>66</v>
      </c>
      <c r="B2" s="4">
        <v>9.4</v>
      </c>
      <c r="C2" s="13">
        <v>550000</v>
      </c>
      <c r="D2" s="14">
        <v>0.91</v>
      </c>
      <c r="E2" s="77"/>
      <c r="F2" s="77"/>
    </row>
    <row r="3" spans="1:7" s="7" customFormat="1" ht="28.8" x14ac:dyDescent="0.55000000000000004">
      <c r="A3" s="1" t="s">
        <v>67</v>
      </c>
      <c r="B3" s="4">
        <v>9.1</v>
      </c>
      <c r="C3" s="13">
        <v>440000</v>
      </c>
      <c r="D3" s="14">
        <v>0.97</v>
      </c>
      <c r="E3" s="77"/>
      <c r="F3" s="77"/>
    </row>
    <row r="4" spans="1:7" s="7" customFormat="1" ht="28.8" x14ac:dyDescent="0.55000000000000004">
      <c r="A4" s="1" t="s">
        <v>103</v>
      </c>
      <c r="B4" s="4">
        <v>8.8000000000000007</v>
      </c>
      <c r="C4" s="13">
        <v>390000</v>
      </c>
      <c r="D4" s="14">
        <v>1</v>
      </c>
      <c r="E4" s="77"/>
      <c r="F4" s="77"/>
    </row>
    <row r="5" spans="1:7" s="7" customFormat="1" ht="28.8" x14ac:dyDescent="0.55000000000000004">
      <c r="A5" s="1" t="s">
        <v>69</v>
      </c>
      <c r="B5" s="4">
        <v>7.9</v>
      </c>
      <c r="C5" s="13">
        <v>890000</v>
      </c>
      <c r="D5" s="14">
        <v>1</v>
      </c>
      <c r="E5" s="77"/>
      <c r="F5" s="77"/>
    </row>
    <row r="6" spans="1:7" s="7" customFormat="1" ht="28.8" x14ac:dyDescent="0.55000000000000004">
      <c r="A6" s="1" t="s">
        <v>70</v>
      </c>
      <c r="B6" s="4">
        <v>9.8000000000000007</v>
      </c>
      <c r="C6" s="13">
        <v>590000</v>
      </c>
      <c r="D6" s="14">
        <v>0.96</v>
      </c>
      <c r="E6" s="77"/>
      <c r="F6" s="77"/>
    </row>
    <row r="9" spans="1:7" ht="30" customHeight="1" x14ac:dyDescent="0.5">
      <c r="A9" s="6" t="s">
        <v>171</v>
      </c>
    </row>
    <row r="10" spans="1:7" ht="30" customHeight="1" x14ac:dyDescent="0.5">
      <c r="A10" s="6" t="s">
        <v>173</v>
      </c>
    </row>
    <row r="11" spans="1:7" ht="30" customHeight="1" x14ac:dyDescent="0.3"/>
    <row r="12" spans="1:7" ht="30" customHeight="1" x14ac:dyDescent="0.5">
      <c r="A12" s="6" t="s">
        <v>172</v>
      </c>
    </row>
    <row r="13" spans="1:7" ht="30" customHeight="1" x14ac:dyDescent="0.5">
      <c r="A13" s="6" t="s">
        <v>175</v>
      </c>
    </row>
    <row r="14" spans="1:7" ht="30" customHeight="1" x14ac:dyDescent="0.5">
      <c r="A14" s="6" t="s">
        <v>174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03D012-53CD-449E-988D-7F8BD2237003}">
  <dimension ref="A1:G14"/>
  <sheetViews>
    <sheetView workbookViewId="0"/>
  </sheetViews>
  <sheetFormatPr defaultRowHeight="14.4" x14ac:dyDescent="0.3"/>
  <cols>
    <col min="1" max="1" width="34.77734375" customWidth="1"/>
    <col min="2" max="2" width="41.44140625" customWidth="1"/>
    <col min="3" max="3" width="34.6640625" customWidth="1"/>
    <col min="4" max="4" width="30.109375" customWidth="1"/>
    <col min="5" max="6" width="27.6640625" customWidth="1"/>
    <col min="7" max="7" width="12.88671875" customWidth="1"/>
  </cols>
  <sheetData>
    <row r="1" spans="1:7" s="7" customFormat="1" ht="28.8" x14ac:dyDescent="0.55000000000000004">
      <c r="A1" s="81" t="s">
        <v>166</v>
      </c>
      <c r="B1" s="3" t="s">
        <v>167</v>
      </c>
      <c r="C1" s="3" t="s">
        <v>169</v>
      </c>
      <c r="D1" s="3" t="s">
        <v>168</v>
      </c>
      <c r="E1" s="81" t="s">
        <v>36</v>
      </c>
      <c r="F1" s="81" t="s">
        <v>170</v>
      </c>
      <c r="G1" s="11"/>
    </row>
    <row r="2" spans="1:7" s="7" customFormat="1" ht="28.8" x14ac:dyDescent="0.55000000000000004">
      <c r="A2" s="1" t="s">
        <v>66</v>
      </c>
      <c r="B2" s="4">
        <v>9.4</v>
      </c>
      <c r="C2" s="13">
        <v>550000</v>
      </c>
      <c r="D2" s="14">
        <v>0.91</v>
      </c>
      <c r="E2" s="77" t="str">
        <f>IF(OR(B2&gt;=9,C2&gt;=500000),"pay bonus £1,000","no bonus")</f>
        <v>pay bonus £1,000</v>
      </c>
      <c r="F2" s="77" t="str">
        <f>IF(AND(B2&gt;=9.5,C2&gt;=500000,D2&gt;=95%),"pay bonus £5,000","no bonus")</f>
        <v>no bonus</v>
      </c>
    </row>
    <row r="3" spans="1:7" s="7" customFormat="1" ht="28.8" x14ac:dyDescent="0.55000000000000004">
      <c r="A3" s="1" t="s">
        <v>67</v>
      </c>
      <c r="B3" s="4">
        <v>9.1</v>
      </c>
      <c r="C3" s="13">
        <v>440000</v>
      </c>
      <c r="D3" s="14">
        <v>0.97</v>
      </c>
      <c r="E3" s="77" t="str">
        <f t="shared" ref="E3:E6" si="0">IF(OR(B3&gt;=9,C3&gt;=500000),"pay bonus £1,000","no bonus")</f>
        <v>pay bonus £1,000</v>
      </c>
      <c r="F3" s="77" t="str">
        <f t="shared" ref="F3:F6" si="1">IF(AND(B3&gt;=9.5,C3&gt;=500000,D3&gt;=95%),"pay bonus £5,000","no bonus")</f>
        <v>no bonus</v>
      </c>
    </row>
    <row r="4" spans="1:7" s="7" customFormat="1" ht="28.8" x14ac:dyDescent="0.55000000000000004">
      <c r="A4" s="1" t="s">
        <v>103</v>
      </c>
      <c r="B4" s="4">
        <v>8.8000000000000007</v>
      </c>
      <c r="C4" s="13">
        <v>390000</v>
      </c>
      <c r="D4" s="14">
        <v>1</v>
      </c>
      <c r="E4" s="77" t="str">
        <f t="shared" si="0"/>
        <v>no bonus</v>
      </c>
      <c r="F4" s="77" t="str">
        <f t="shared" si="1"/>
        <v>no bonus</v>
      </c>
    </row>
    <row r="5" spans="1:7" s="7" customFormat="1" ht="28.8" x14ac:dyDescent="0.55000000000000004">
      <c r="A5" s="1" t="s">
        <v>69</v>
      </c>
      <c r="B5" s="4">
        <v>7.9</v>
      </c>
      <c r="C5" s="13">
        <v>890000</v>
      </c>
      <c r="D5" s="14">
        <v>1</v>
      </c>
      <c r="E5" s="77" t="str">
        <f t="shared" si="0"/>
        <v>pay bonus £1,000</v>
      </c>
      <c r="F5" s="77" t="str">
        <f t="shared" si="1"/>
        <v>no bonus</v>
      </c>
    </row>
    <row r="6" spans="1:7" s="7" customFormat="1" ht="28.8" x14ac:dyDescent="0.55000000000000004">
      <c r="A6" s="1" t="s">
        <v>70</v>
      </c>
      <c r="B6" s="4">
        <v>9.8000000000000007</v>
      </c>
      <c r="C6" s="13">
        <v>590000</v>
      </c>
      <c r="D6" s="14">
        <v>0.96</v>
      </c>
      <c r="E6" s="77" t="str">
        <f t="shared" si="0"/>
        <v>pay bonus £1,000</v>
      </c>
      <c r="F6" s="77" t="str">
        <f t="shared" si="1"/>
        <v>pay bonus £5,000</v>
      </c>
    </row>
    <row r="9" spans="1:7" ht="30" customHeight="1" x14ac:dyDescent="0.5">
      <c r="A9" s="6" t="s">
        <v>171</v>
      </c>
    </row>
    <row r="10" spans="1:7" ht="30" customHeight="1" x14ac:dyDescent="0.5">
      <c r="A10" s="6" t="s">
        <v>173</v>
      </c>
    </row>
    <row r="11" spans="1:7" ht="30" customHeight="1" x14ac:dyDescent="0.3"/>
    <row r="12" spans="1:7" ht="30" customHeight="1" x14ac:dyDescent="0.5">
      <c r="A12" s="6" t="s">
        <v>172</v>
      </c>
    </row>
    <row r="13" spans="1:7" ht="30" customHeight="1" x14ac:dyDescent="0.5">
      <c r="A13" s="6" t="s">
        <v>175</v>
      </c>
    </row>
    <row r="14" spans="1:7" ht="30" customHeight="1" x14ac:dyDescent="0.5">
      <c r="A14" s="6" t="s">
        <v>174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F0DA14-643D-4409-8EB2-692CBD2EAF01}">
  <dimension ref="A1:BO17"/>
  <sheetViews>
    <sheetView workbookViewId="0"/>
  </sheetViews>
  <sheetFormatPr defaultRowHeight="21" x14ac:dyDescent="0.3"/>
  <cols>
    <col min="1" max="1" width="33.44140625" style="19" customWidth="1"/>
    <col min="2" max="4" width="20.21875" style="19" customWidth="1"/>
    <col min="5" max="5" width="29" style="19" customWidth="1"/>
    <col min="6" max="6" width="21.33203125" style="19" customWidth="1"/>
    <col min="7" max="16384" width="8.88671875" style="19"/>
  </cols>
  <sheetData>
    <row r="1" spans="1:67" x14ac:dyDescent="0.3">
      <c r="A1" s="94" t="s">
        <v>190</v>
      </c>
    </row>
    <row r="2" spans="1:67" x14ac:dyDescent="0.3">
      <c r="A2" s="94"/>
    </row>
    <row r="3" spans="1:67" x14ac:dyDescent="0.3">
      <c r="A3" s="94" t="s">
        <v>191</v>
      </c>
    </row>
    <row r="4" spans="1:67" x14ac:dyDescent="0.3">
      <c r="A4" s="94" t="s">
        <v>192</v>
      </c>
    </row>
    <row r="6" spans="1:67" x14ac:dyDescent="0.3">
      <c r="A6" s="94" t="s">
        <v>193</v>
      </c>
    </row>
    <row r="7" spans="1:67" x14ac:dyDescent="0.3">
      <c r="A7" s="94" t="s">
        <v>194</v>
      </c>
    </row>
    <row r="8" spans="1:67" ht="21.6" thickBot="1" x14ac:dyDescent="0.35"/>
    <row r="9" spans="1:67" customFormat="1" ht="56.4" customHeight="1" thickTop="1" thickBot="1" x14ac:dyDescent="0.35">
      <c r="A9" s="83" t="s">
        <v>176</v>
      </c>
      <c r="B9" s="84" t="s">
        <v>177</v>
      </c>
      <c r="C9" s="84" t="s">
        <v>178</v>
      </c>
      <c r="D9" s="84" t="s">
        <v>179</v>
      </c>
      <c r="E9" s="84" t="s">
        <v>189</v>
      </c>
      <c r="F9" s="84" t="s">
        <v>180</v>
      </c>
      <c r="BO9" t="s">
        <v>181</v>
      </c>
    </row>
    <row r="10" spans="1:67" customFormat="1" ht="31.2" customHeight="1" thickTop="1" thickBot="1" x14ac:dyDescent="0.35">
      <c r="A10" s="85" t="s">
        <v>182</v>
      </c>
      <c r="B10" s="86">
        <v>6000</v>
      </c>
      <c r="C10" s="88">
        <v>6200</v>
      </c>
      <c r="D10" s="88"/>
      <c r="E10" s="87"/>
      <c r="F10" s="89"/>
      <c r="BO10" t="s">
        <v>183</v>
      </c>
    </row>
    <row r="11" spans="1:67" customFormat="1" ht="31.2" customHeight="1" thickTop="1" thickBot="1" x14ac:dyDescent="0.35">
      <c r="A11" s="90" t="s">
        <v>184</v>
      </c>
      <c r="B11" s="91"/>
      <c r="C11" s="92"/>
      <c r="D11" s="92"/>
      <c r="E11" s="92"/>
      <c r="F11" s="92"/>
    </row>
    <row r="12" spans="1:67" customFormat="1" ht="31.2" customHeight="1" thickTop="1" thickBot="1" x14ac:dyDescent="0.35">
      <c r="A12" s="93" t="s">
        <v>185</v>
      </c>
      <c r="B12" s="88">
        <v>2125</v>
      </c>
      <c r="C12" s="88">
        <v>2560</v>
      </c>
      <c r="D12" s="88"/>
      <c r="E12" s="87"/>
      <c r="F12" s="89"/>
    </row>
    <row r="13" spans="1:67" customFormat="1" ht="31.2" customHeight="1" thickTop="1" thickBot="1" x14ac:dyDescent="0.35">
      <c r="A13" s="93" t="s">
        <v>186</v>
      </c>
      <c r="B13" s="88">
        <v>750</v>
      </c>
      <c r="C13" s="88">
        <v>680</v>
      </c>
      <c r="D13" s="88"/>
      <c r="E13" s="87"/>
      <c r="F13" s="89"/>
    </row>
    <row r="14" spans="1:67" customFormat="1" ht="31.2" customHeight="1" thickTop="1" thickBot="1" x14ac:dyDescent="0.35">
      <c r="A14" s="90" t="s">
        <v>187</v>
      </c>
      <c r="B14" s="91"/>
      <c r="C14" s="92"/>
      <c r="D14" s="92"/>
      <c r="E14" s="92"/>
      <c r="F14" s="92"/>
    </row>
    <row r="15" spans="1:67" customFormat="1" ht="31.2" customHeight="1" thickTop="1" thickBot="1" x14ac:dyDescent="0.35">
      <c r="A15" s="93" t="s">
        <v>188</v>
      </c>
      <c r="B15" s="88">
        <v>1525</v>
      </c>
      <c r="C15" s="88">
        <v>1525</v>
      </c>
      <c r="D15" s="88"/>
      <c r="E15" s="87"/>
      <c r="F15" s="89"/>
    </row>
    <row r="16" spans="1:67" customFormat="1" ht="31.2" customHeight="1" thickTop="1" thickBot="1" x14ac:dyDescent="0.35">
      <c r="A16" s="93" t="s">
        <v>33</v>
      </c>
      <c r="B16" s="88">
        <f>B10-B12-B13-B15</f>
        <v>1600</v>
      </c>
      <c r="C16" s="88">
        <f>C10-C12-C13-C15</f>
        <v>1435</v>
      </c>
      <c r="D16" s="88"/>
      <c r="E16" s="87"/>
      <c r="F16" s="89"/>
    </row>
    <row r="17" s="19" customFormat="1" ht="21.6" thickTop="1" x14ac:dyDescent="0.3"/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BAD10D-3C8B-438A-BAEA-713DB912EA86}">
  <dimension ref="A1:BO17"/>
  <sheetViews>
    <sheetView workbookViewId="0"/>
  </sheetViews>
  <sheetFormatPr defaultRowHeight="21" x14ac:dyDescent="0.3"/>
  <cols>
    <col min="1" max="1" width="33.44140625" style="19" customWidth="1"/>
    <col min="2" max="4" width="20.21875" style="19" customWidth="1"/>
    <col min="5" max="5" width="29" style="19" customWidth="1"/>
    <col min="6" max="6" width="21.33203125" style="19" customWidth="1"/>
    <col min="7" max="16384" width="8.88671875" style="19"/>
  </cols>
  <sheetData>
    <row r="1" spans="1:67" x14ac:dyDescent="0.3">
      <c r="A1" s="94" t="s">
        <v>190</v>
      </c>
    </row>
    <row r="2" spans="1:67" x14ac:dyDescent="0.3">
      <c r="A2" s="94"/>
    </row>
    <row r="3" spans="1:67" x14ac:dyDescent="0.3">
      <c r="A3" s="94" t="s">
        <v>191</v>
      </c>
    </row>
    <row r="4" spans="1:67" x14ac:dyDescent="0.3">
      <c r="A4" s="94" t="s">
        <v>192</v>
      </c>
    </row>
    <row r="6" spans="1:67" x14ac:dyDescent="0.3">
      <c r="A6" s="94" t="s">
        <v>193</v>
      </c>
    </row>
    <row r="7" spans="1:67" x14ac:dyDescent="0.3">
      <c r="A7" s="94" t="s">
        <v>194</v>
      </c>
    </row>
    <row r="8" spans="1:67" ht="21.6" thickBot="1" x14ac:dyDescent="0.35"/>
    <row r="9" spans="1:67" customFormat="1" ht="56.4" customHeight="1" thickTop="1" thickBot="1" x14ac:dyDescent="0.35">
      <c r="A9" s="83" t="s">
        <v>176</v>
      </c>
      <c r="B9" s="84" t="s">
        <v>177</v>
      </c>
      <c r="C9" s="84" t="s">
        <v>178</v>
      </c>
      <c r="D9" s="84" t="s">
        <v>179</v>
      </c>
      <c r="E9" s="84" t="s">
        <v>189</v>
      </c>
      <c r="F9" s="84" t="s">
        <v>180</v>
      </c>
      <c r="BO9" t="s">
        <v>181</v>
      </c>
    </row>
    <row r="10" spans="1:67" customFormat="1" ht="31.2" customHeight="1" thickTop="1" thickBot="1" x14ac:dyDescent="0.35">
      <c r="A10" s="85" t="s">
        <v>182</v>
      </c>
      <c r="B10" s="86">
        <v>6000</v>
      </c>
      <c r="C10" s="88">
        <v>6200</v>
      </c>
      <c r="D10" s="88">
        <f>C10-B10</f>
        <v>200</v>
      </c>
      <c r="E10" s="87" t="str">
        <f>IF(D10&gt;0,"Favourable",IF(D10&lt;0,"Adverse","No variance"))</f>
        <v>Favourable</v>
      </c>
      <c r="F10" s="89">
        <f>D10/B10</f>
        <v>3.3333333333333333E-2</v>
      </c>
      <c r="BO10" t="s">
        <v>183</v>
      </c>
    </row>
    <row r="11" spans="1:67" customFormat="1" ht="31.2" customHeight="1" thickTop="1" thickBot="1" x14ac:dyDescent="0.35">
      <c r="A11" s="90" t="s">
        <v>184</v>
      </c>
      <c r="B11" s="91"/>
      <c r="C11" s="92"/>
      <c r="D11" s="92"/>
      <c r="E11" s="92"/>
      <c r="F11" s="92"/>
    </row>
    <row r="12" spans="1:67" customFormat="1" ht="31.2" customHeight="1" thickTop="1" thickBot="1" x14ac:dyDescent="0.35">
      <c r="A12" s="93" t="s">
        <v>185</v>
      </c>
      <c r="B12" s="88">
        <v>2125</v>
      </c>
      <c r="C12" s="88">
        <v>2560</v>
      </c>
      <c r="D12" s="88">
        <f>B12-C12</f>
        <v>-435</v>
      </c>
      <c r="E12" s="87" t="str">
        <f t="shared" ref="E12:E16" si="0">IF(D12&gt;0,"Favourable",IF(D12&lt;0,"Adverse","No variance"))</f>
        <v>Adverse</v>
      </c>
      <c r="F12" s="89">
        <f t="shared" ref="F12:F16" si="1">D12/B12</f>
        <v>-0.20470588235294118</v>
      </c>
    </row>
    <row r="13" spans="1:67" customFormat="1" ht="31.2" customHeight="1" thickTop="1" thickBot="1" x14ac:dyDescent="0.35">
      <c r="A13" s="93" t="s">
        <v>186</v>
      </c>
      <c r="B13" s="88">
        <v>750</v>
      </c>
      <c r="C13" s="88">
        <v>680</v>
      </c>
      <c r="D13" s="88">
        <f>B13-C13</f>
        <v>70</v>
      </c>
      <c r="E13" s="87" t="str">
        <f t="shared" si="0"/>
        <v>Favourable</v>
      </c>
      <c r="F13" s="89">
        <f t="shared" si="1"/>
        <v>9.3333333333333338E-2</v>
      </c>
    </row>
    <row r="14" spans="1:67" customFormat="1" ht="31.2" customHeight="1" thickTop="1" thickBot="1" x14ac:dyDescent="0.35">
      <c r="A14" s="90" t="s">
        <v>187</v>
      </c>
      <c r="B14" s="91"/>
      <c r="C14" s="92"/>
      <c r="D14" s="92"/>
      <c r="E14" s="92"/>
      <c r="F14" s="92"/>
    </row>
    <row r="15" spans="1:67" customFormat="1" ht="31.2" customHeight="1" thickTop="1" thickBot="1" x14ac:dyDescent="0.35">
      <c r="A15" s="93" t="s">
        <v>188</v>
      </c>
      <c r="B15" s="88">
        <v>1525</v>
      </c>
      <c r="C15" s="88">
        <v>1525</v>
      </c>
      <c r="D15" s="88">
        <f>B15-C15</f>
        <v>0</v>
      </c>
      <c r="E15" s="87" t="str">
        <f t="shared" si="0"/>
        <v>No variance</v>
      </c>
      <c r="F15" s="89">
        <f t="shared" si="1"/>
        <v>0</v>
      </c>
    </row>
    <row r="16" spans="1:67" customFormat="1" ht="31.2" customHeight="1" thickTop="1" thickBot="1" x14ac:dyDescent="0.35">
      <c r="A16" s="93" t="s">
        <v>33</v>
      </c>
      <c r="B16" s="88">
        <f>B10-B12-B13-B15</f>
        <v>1600</v>
      </c>
      <c r="C16" s="88">
        <f>C10-C12-C13-C15</f>
        <v>1435</v>
      </c>
      <c r="D16" s="88">
        <f>C16-B16</f>
        <v>-165</v>
      </c>
      <c r="E16" s="87" t="str">
        <f t="shared" si="0"/>
        <v>Adverse</v>
      </c>
      <c r="F16" s="89">
        <f t="shared" si="1"/>
        <v>-0.10312499999999999</v>
      </c>
    </row>
    <row r="17" s="19" customFormat="1" ht="21.6" thickTop="1" x14ac:dyDescent="0.3"/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900B64-A329-47B0-9450-8133041ED61B}">
  <dimension ref="A1:C13"/>
  <sheetViews>
    <sheetView workbookViewId="0">
      <selection activeCell="G4" sqref="F4:G4"/>
    </sheetView>
  </sheetViews>
  <sheetFormatPr defaultRowHeight="21" x14ac:dyDescent="0.3"/>
  <cols>
    <col min="1" max="1" width="28.109375" style="19" customWidth="1"/>
    <col min="2" max="4" width="23.109375" style="19" customWidth="1"/>
    <col min="5" max="16384" width="8.88671875" style="19"/>
  </cols>
  <sheetData>
    <row r="1" spans="1:3" ht="27.6" customHeight="1" thickBot="1" x14ac:dyDescent="0.35">
      <c r="A1" s="94" t="s">
        <v>195</v>
      </c>
      <c r="B1" s="82" t="s">
        <v>196</v>
      </c>
      <c r="C1" s="82" t="s">
        <v>197</v>
      </c>
    </row>
    <row r="2" spans="1:3" ht="27.6" customHeight="1" thickTop="1" thickBot="1" x14ac:dyDescent="0.45">
      <c r="A2" s="12" t="s">
        <v>58</v>
      </c>
      <c r="B2" s="95">
        <v>0.67</v>
      </c>
      <c r="C2" s="87"/>
    </row>
    <row r="3" spans="1:3" ht="27.6" customHeight="1" thickTop="1" thickBot="1" x14ac:dyDescent="0.45">
      <c r="A3" s="12" t="s">
        <v>59</v>
      </c>
      <c r="B3" s="95">
        <v>0.89</v>
      </c>
      <c r="C3" s="87"/>
    </row>
    <row r="4" spans="1:3" ht="27.6" customHeight="1" thickTop="1" thickBot="1" x14ac:dyDescent="0.45">
      <c r="A4" s="12" t="s">
        <v>60</v>
      </c>
      <c r="B4" s="95">
        <v>1</v>
      </c>
      <c r="C4" s="87"/>
    </row>
    <row r="5" spans="1:3" ht="27.6" customHeight="1" thickTop="1" thickBot="1" x14ac:dyDescent="0.45">
      <c r="A5" s="12" t="s">
        <v>61</v>
      </c>
      <c r="B5" s="95">
        <v>0.74</v>
      </c>
      <c r="C5" s="87"/>
    </row>
    <row r="6" spans="1:3" ht="27.6" customHeight="1" thickTop="1" thickBot="1" x14ac:dyDescent="0.45">
      <c r="A6" s="12" t="s">
        <v>62</v>
      </c>
      <c r="B6" s="95">
        <v>0.71</v>
      </c>
      <c r="C6" s="87"/>
    </row>
    <row r="7" spans="1:3" ht="27.6" customHeight="1" thickTop="1" thickBot="1" x14ac:dyDescent="0.45">
      <c r="A7" s="12" t="s">
        <v>63</v>
      </c>
      <c r="B7" s="95">
        <v>0.9</v>
      </c>
      <c r="C7" s="87"/>
    </row>
    <row r="8" spans="1:3" ht="27.6" customHeight="1" thickTop="1" thickBot="1" x14ac:dyDescent="0.45">
      <c r="A8" s="12" t="s">
        <v>64</v>
      </c>
      <c r="B8" s="95">
        <v>0.74</v>
      </c>
      <c r="C8" s="87"/>
    </row>
    <row r="9" spans="1:3" ht="27.6" customHeight="1" thickTop="1" thickBot="1" x14ac:dyDescent="0.45">
      <c r="A9" s="12" t="s">
        <v>66</v>
      </c>
      <c r="B9" s="95">
        <v>0.47</v>
      </c>
      <c r="C9" s="87"/>
    </row>
    <row r="10" spans="1:3" ht="21.6" thickTop="1" x14ac:dyDescent="0.3"/>
    <row r="11" spans="1:3" x14ac:dyDescent="0.3">
      <c r="A11" s="94" t="s">
        <v>199</v>
      </c>
    </row>
    <row r="12" spans="1:3" x14ac:dyDescent="0.3">
      <c r="A12" s="94" t="s">
        <v>200</v>
      </c>
    </row>
    <row r="13" spans="1:3" x14ac:dyDescent="0.3">
      <c r="A13" s="94" t="s">
        <v>198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2F066E-F943-44AD-88AD-FF74BBEA2620}">
  <dimension ref="A1:C13"/>
  <sheetViews>
    <sheetView workbookViewId="0">
      <selection activeCell="G8" sqref="G8"/>
    </sheetView>
  </sheetViews>
  <sheetFormatPr defaultRowHeight="21" x14ac:dyDescent="0.3"/>
  <cols>
    <col min="1" max="1" width="28.109375" style="19" customWidth="1"/>
    <col min="2" max="4" width="23.109375" style="19" customWidth="1"/>
    <col min="5" max="16384" width="8.88671875" style="19"/>
  </cols>
  <sheetData>
    <row r="1" spans="1:3" ht="27.6" customHeight="1" thickBot="1" x14ac:dyDescent="0.35">
      <c r="A1" s="94" t="s">
        <v>195</v>
      </c>
      <c r="B1" s="82" t="s">
        <v>196</v>
      </c>
      <c r="C1" s="82" t="s">
        <v>197</v>
      </c>
    </row>
    <row r="2" spans="1:3" ht="27.6" customHeight="1" thickTop="1" thickBot="1" x14ac:dyDescent="0.45">
      <c r="A2" s="12" t="s">
        <v>58</v>
      </c>
      <c r="B2" s="95">
        <v>0.67</v>
      </c>
      <c r="C2" s="87" t="str">
        <f>IF(B2&gt;=90%,"Distinction",IF(B2&gt;=80%,"Merit",IF(B2&gt;=70%,"Pass","Not Competent")))</f>
        <v>Not Competent</v>
      </c>
    </row>
    <row r="3" spans="1:3" ht="27.6" customHeight="1" thickTop="1" thickBot="1" x14ac:dyDescent="0.45">
      <c r="A3" s="12" t="s">
        <v>59</v>
      </c>
      <c r="B3" s="95">
        <v>0.89</v>
      </c>
      <c r="C3" s="87" t="str">
        <f>IF(B3&gt;=90%,"Distinction",IF(B3&gt;=80%,"Merit",IF(B3&gt;=70%,"Pass","Not Competent")))</f>
        <v>Merit</v>
      </c>
    </row>
    <row r="4" spans="1:3" ht="27.6" customHeight="1" thickTop="1" thickBot="1" x14ac:dyDescent="0.45">
      <c r="A4" s="12" t="s">
        <v>60</v>
      </c>
      <c r="B4" s="95">
        <v>1</v>
      </c>
      <c r="C4" s="87" t="str">
        <f t="shared" ref="C4:C9" si="0">IF(B4&gt;=90%,"Distinction",IF(B4&gt;=80%,"Merit",IF(B4&gt;=70%,"Pass","Not Competent")))</f>
        <v>Distinction</v>
      </c>
    </row>
    <row r="5" spans="1:3" ht="27.6" customHeight="1" thickTop="1" thickBot="1" x14ac:dyDescent="0.45">
      <c r="A5" s="12" t="s">
        <v>61</v>
      </c>
      <c r="B5" s="95">
        <v>0.74</v>
      </c>
      <c r="C5" s="87" t="str">
        <f t="shared" si="0"/>
        <v>Pass</v>
      </c>
    </row>
    <row r="6" spans="1:3" ht="27.6" customHeight="1" thickTop="1" thickBot="1" x14ac:dyDescent="0.45">
      <c r="A6" s="12" t="s">
        <v>62</v>
      </c>
      <c r="B6" s="95">
        <v>0.71</v>
      </c>
      <c r="C6" s="87" t="str">
        <f t="shared" si="0"/>
        <v>Pass</v>
      </c>
    </row>
    <row r="7" spans="1:3" ht="27.6" customHeight="1" thickTop="1" thickBot="1" x14ac:dyDescent="0.45">
      <c r="A7" s="12" t="s">
        <v>63</v>
      </c>
      <c r="B7" s="95">
        <v>0.9</v>
      </c>
      <c r="C7" s="87" t="str">
        <f t="shared" si="0"/>
        <v>Distinction</v>
      </c>
    </row>
    <row r="8" spans="1:3" ht="27.6" customHeight="1" thickTop="1" thickBot="1" x14ac:dyDescent="0.45">
      <c r="A8" s="12" t="s">
        <v>64</v>
      </c>
      <c r="B8" s="95">
        <v>0.74</v>
      </c>
      <c r="C8" s="87" t="str">
        <f t="shared" si="0"/>
        <v>Pass</v>
      </c>
    </row>
    <row r="9" spans="1:3" ht="27.6" customHeight="1" thickTop="1" thickBot="1" x14ac:dyDescent="0.45">
      <c r="A9" s="12" t="s">
        <v>66</v>
      </c>
      <c r="B9" s="95">
        <v>0.47</v>
      </c>
      <c r="C9" s="87" t="str">
        <f t="shared" si="0"/>
        <v>Not Competent</v>
      </c>
    </row>
    <row r="10" spans="1:3" ht="21.6" thickTop="1" x14ac:dyDescent="0.3"/>
    <row r="11" spans="1:3" x14ac:dyDescent="0.3">
      <c r="A11" s="94" t="s">
        <v>199</v>
      </c>
    </row>
    <row r="12" spans="1:3" x14ac:dyDescent="0.3">
      <c r="A12" s="94" t="s">
        <v>200</v>
      </c>
    </row>
    <row r="13" spans="1:3" x14ac:dyDescent="0.3">
      <c r="A13" s="94" t="s">
        <v>198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3FB87D-0AD5-476B-B0A6-783D9B12992F}">
  <dimension ref="A1:B16"/>
  <sheetViews>
    <sheetView workbookViewId="0">
      <selection activeCell="B14" sqref="B14"/>
    </sheetView>
  </sheetViews>
  <sheetFormatPr defaultRowHeight="21" x14ac:dyDescent="0.3"/>
  <cols>
    <col min="1" max="1" width="17" style="19" customWidth="1"/>
    <col min="2" max="2" width="134.77734375" style="19" customWidth="1"/>
    <col min="3" max="16384" width="8.88671875" style="19"/>
  </cols>
  <sheetData>
    <row r="1" spans="1:2" x14ac:dyDescent="0.3">
      <c r="A1" s="19">
        <v>-1</v>
      </c>
    </row>
    <row r="2" spans="1:2" x14ac:dyDescent="0.3">
      <c r="A2" s="19">
        <v>16</v>
      </c>
    </row>
    <row r="3" spans="1:2" x14ac:dyDescent="0.3">
      <c r="A3" s="19">
        <v>56</v>
      </c>
    </row>
    <row r="4" spans="1:2" x14ac:dyDescent="0.3">
      <c r="A4" s="19">
        <v>-9</v>
      </c>
    </row>
    <row r="5" spans="1:2" x14ac:dyDescent="0.3">
      <c r="A5" s="19">
        <v>0</v>
      </c>
    </row>
    <row r="6" spans="1:2" x14ac:dyDescent="0.3">
      <c r="A6" s="19">
        <v>24</v>
      </c>
    </row>
    <row r="7" spans="1:2" x14ac:dyDescent="0.3">
      <c r="A7" s="19">
        <v>33</v>
      </c>
    </row>
    <row r="8" spans="1:2" x14ac:dyDescent="0.3">
      <c r="A8" s="19">
        <v>112</v>
      </c>
    </row>
    <row r="9" spans="1:2" x14ac:dyDescent="0.3">
      <c r="A9" s="19">
        <v>-89</v>
      </c>
    </row>
    <row r="10" spans="1:2" x14ac:dyDescent="0.3">
      <c r="A10" s="19">
        <v>3</v>
      </c>
    </row>
    <row r="11" spans="1:2" ht="21.6" thickBot="1" x14ac:dyDescent="0.35"/>
    <row r="12" spans="1:2" ht="29.4" customHeight="1" thickTop="1" thickBot="1" x14ac:dyDescent="0.35">
      <c r="A12" s="96"/>
      <c r="B12" s="65" t="s">
        <v>210</v>
      </c>
    </row>
    <row r="13" spans="1:2" ht="29.4" customHeight="1" thickTop="1" thickBot="1" x14ac:dyDescent="0.35">
      <c r="A13" s="96"/>
      <c r="B13" s="65" t="s">
        <v>211</v>
      </c>
    </row>
    <row r="14" spans="1:2" ht="29.4" customHeight="1" thickTop="1" thickBot="1" x14ac:dyDescent="0.35">
      <c r="A14" s="96"/>
      <c r="B14" s="65" t="s">
        <v>212</v>
      </c>
    </row>
    <row r="15" spans="1:2" ht="29.4" customHeight="1" thickTop="1" thickBot="1" x14ac:dyDescent="0.35">
      <c r="A15" s="96"/>
      <c r="B15" s="65" t="s">
        <v>213</v>
      </c>
    </row>
    <row r="16" spans="1:2" ht="21.6" thickTop="1" x14ac:dyDescent="0.3"/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DDE3EB-B228-456A-AF5C-ADAB0F137836}">
  <dimension ref="A1:B16"/>
  <sheetViews>
    <sheetView workbookViewId="0">
      <selection activeCell="B5" sqref="B5"/>
    </sheetView>
  </sheetViews>
  <sheetFormatPr defaultRowHeight="21" x14ac:dyDescent="0.3"/>
  <cols>
    <col min="1" max="1" width="17" style="19" customWidth="1"/>
    <col min="2" max="2" width="134.77734375" style="19" customWidth="1"/>
    <col min="3" max="16384" width="8.88671875" style="19"/>
  </cols>
  <sheetData>
    <row r="1" spans="1:2" x14ac:dyDescent="0.3">
      <c r="A1" s="19">
        <v>-1</v>
      </c>
    </row>
    <row r="2" spans="1:2" x14ac:dyDescent="0.3">
      <c r="A2" s="19">
        <v>16</v>
      </c>
    </row>
    <row r="3" spans="1:2" x14ac:dyDescent="0.3">
      <c r="A3" s="19">
        <v>56</v>
      </c>
    </row>
    <row r="4" spans="1:2" x14ac:dyDescent="0.3">
      <c r="A4" s="19">
        <v>-9</v>
      </c>
    </row>
    <row r="5" spans="1:2" x14ac:dyDescent="0.3">
      <c r="A5" s="19">
        <v>0</v>
      </c>
    </row>
    <row r="6" spans="1:2" x14ac:dyDescent="0.3">
      <c r="A6" s="19">
        <v>24</v>
      </c>
    </row>
    <row r="7" spans="1:2" x14ac:dyDescent="0.3">
      <c r="A7" s="19">
        <v>33</v>
      </c>
    </row>
    <row r="8" spans="1:2" x14ac:dyDescent="0.3">
      <c r="A8" s="19">
        <v>112</v>
      </c>
    </row>
    <row r="9" spans="1:2" x14ac:dyDescent="0.3">
      <c r="A9" s="19">
        <v>-89</v>
      </c>
    </row>
    <row r="10" spans="1:2" x14ac:dyDescent="0.3">
      <c r="A10" s="19">
        <v>3</v>
      </c>
    </row>
    <row r="11" spans="1:2" ht="21.6" thickBot="1" x14ac:dyDescent="0.35"/>
    <row r="12" spans="1:2" ht="27.6" customHeight="1" thickTop="1" thickBot="1" x14ac:dyDescent="0.35">
      <c r="A12" s="96">
        <f>SUMIF(A1:A10,"&gt;0")</f>
        <v>244</v>
      </c>
      <c r="B12" s="65" t="s">
        <v>210</v>
      </c>
    </row>
    <row r="13" spans="1:2" ht="27.6" customHeight="1" thickTop="1" thickBot="1" x14ac:dyDescent="0.35">
      <c r="A13" s="96">
        <f>SUMIF(A1:A10,"&lt;0")</f>
        <v>-99</v>
      </c>
      <c r="B13" s="65" t="s">
        <v>211</v>
      </c>
    </row>
    <row r="14" spans="1:2" ht="27.6" customHeight="1" thickTop="1" thickBot="1" x14ac:dyDescent="0.35">
      <c r="A14" s="96">
        <f>SUMIF(A1:A10,"&gt;=24")</f>
        <v>225</v>
      </c>
      <c r="B14" s="65" t="s">
        <v>212</v>
      </c>
    </row>
    <row r="15" spans="1:2" ht="27.6" customHeight="1" thickTop="1" thickBot="1" x14ac:dyDescent="0.35">
      <c r="A15" s="96">
        <f>SUMIF(A1:A10,"&gt;24")</f>
        <v>201</v>
      </c>
      <c r="B15" s="65" t="s">
        <v>213</v>
      </c>
    </row>
    <row r="16" spans="1:2" ht="21.6" thickTop="1" x14ac:dyDescent="0.3"/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ED5CAA-E9CA-4199-A48C-094721178253}">
  <dimension ref="A1:G20"/>
  <sheetViews>
    <sheetView workbookViewId="0">
      <selection activeCell="A4" sqref="A4:A6"/>
    </sheetView>
  </sheetViews>
  <sheetFormatPr defaultColWidth="9.109375" defaultRowHeight="28.8" x14ac:dyDescent="0.55000000000000004"/>
  <cols>
    <col min="1" max="1" width="21.109375" style="7" customWidth="1"/>
    <col min="2" max="2" width="35.109375" style="7" customWidth="1"/>
    <col min="3" max="3" width="27.88671875" style="7" customWidth="1"/>
    <col min="4" max="4" width="27.44140625" style="7" customWidth="1"/>
    <col min="5" max="5" width="22.88671875" style="7" customWidth="1"/>
    <col min="6" max="6" width="24.33203125" style="7" customWidth="1"/>
    <col min="7" max="7" width="23.44140625" style="7" customWidth="1"/>
    <col min="8" max="16384" width="9.109375" style="7"/>
  </cols>
  <sheetData>
    <row r="1" spans="1:7" x14ac:dyDescent="0.55000000000000004">
      <c r="A1" s="7" t="s">
        <v>214</v>
      </c>
    </row>
    <row r="2" spans="1:7" x14ac:dyDescent="0.55000000000000004">
      <c r="A2" s="7" t="s">
        <v>215</v>
      </c>
    </row>
    <row r="4" spans="1:7" x14ac:dyDescent="0.55000000000000004">
      <c r="A4" s="7" t="s">
        <v>220</v>
      </c>
    </row>
    <row r="5" spans="1:7" x14ac:dyDescent="0.55000000000000004">
      <c r="A5" s="7" t="s">
        <v>218</v>
      </c>
    </row>
    <row r="6" spans="1:7" x14ac:dyDescent="0.55000000000000004">
      <c r="A6" s="7" t="s">
        <v>219</v>
      </c>
    </row>
    <row r="7" spans="1:7" ht="18" customHeight="1" x14ac:dyDescent="0.55000000000000004"/>
    <row r="8" spans="1:7" x14ac:dyDescent="0.55000000000000004">
      <c r="A8" s="7" t="s">
        <v>221</v>
      </c>
    </row>
    <row r="9" spans="1:7" x14ac:dyDescent="0.55000000000000004">
      <c r="A9" s="7" t="s">
        <v>218</v>
      </c>
    </row>
    <row r="10" spans="1:7" x14ac:dyDescent="0.55000000000000004">
      <c r="A10" s="7" t="s">
        <v>222</v>
      </c>
    </row>
    <row r="11" spans="1:7" ht="29.4" thickBot="1" x14ac:dyDescent="0.6"/>
    <row r="12" spans="1:7" x14ac:dyDescent="0.55000000000000004">
      <c r="A12" s="99" t="s">
        <v>46</v>
      </c>
      <c r="B12" s="99" t="s">
        <v>47</v>
      </c>
      <c r="C12" s="99" t="s">
        <v>48</v>
      </c>
      <c r="D12" s="99" t="s">
        <v>49</v>
      </c>
      <c r="E12" s="99" t="s">
        <v>50</v>
      </c>
      <c r="F12" s="11"/>
      <c r="G12" s="11"/>
    </row>
    <row r="13" spans="1:7" ht="29.4" thickBot="1" x14ac:dyDescent="0.6">
      <c r="A13" s="100" t="s">
        <v>51</v>
      </c>
      <c r="B13" s="100" t="s">
        <v>9</v>
      </c>
      <c r="C13" s="100" t="s">
        <v>52</v>
      </c>
      <c r="D13" s="100" t="s">
        <v>16</v>
      </c>
      <c r="E13" s="100" t="s">
        <v>53</v>
      </c>
      <c r="F13" s="11"/>
      <c r="G13" s="11"/>
    </row>
    <row r="14" spans="1:7" ht="29.4" thickBot="1" x14ac:dyDescent="0.6">
      <c r="A14" s="60">
        <v>14</v>
      </c>
      <c r="B14" s="59"/>
      <c r="C14" s="60">
        <v>9.4</v>
      </c>
      <c r="D14" s="60"/>
      <c r="E14" s="98">
        <v>0.95</v>
      </c>
    </row>
    <row r="15" spans="1:7" ht="29.4" thickBot="1" x14ac:dyDescent="0.6">
      <c r="A15" s="60">
        <v>11</v>
      </c>
      <c r="B15" s="59"/>
      <c r="C15" s="60">
        <v>9.1</v>
      </c>
      <c r="D15" s="60"/>
      <c r="E15" s="98">
        <v>0.97</v>
      </c>
    </row>
    <row r="16" spans="1:7" ht="29.4" thickBot="1" x14ac:dyDescent="0.6">
      <c r="A16" s="60">
        <v>6</v>
      </c>
      <c r="B16" s="59"/>
      <c r="C16" s="60">
        <v>8.8000000000000007</v>
      </c>
      <c r="D16" s="60"/>
      <c r="E16" s="98">
        <v>1</v>
      </c>
    </row>
    <row r="17" spans="1:6" ht="29.4" thickBot="1" x14ac:dyDescent="0.6">
      <c r="A17" s="60">
        <v>9</v>
      </c>
      <c r="B17" s="59"/>
      <c r="C17" s="60">
        <v>7.9</v>
      </c>
      <c r="D17" s="60"/>
      <c r="E17" s="98">
        <v>1</v>
      </c>
      <c r="F17" s="56"/>
    </row>
    <row r="18" spans="1:6" ht="29.4" thickBot="1" x14ac:dyDescent="0.6">
      <c r="A18" s="60">
        <v>4</v>
      </c>
      <c r="B18" s="59"/>
      <c r="C18" s="60">
        <v>9.8000000000000007</v>
      </c>
      <c r="D18" s="60"/>
      <c r="E18" s="98">
        <v>0.92</v>
      </c>
      <c r="F18" s="57"/>
    </row>
    <row r="19" spans="1:6" x14ac:dyDescent="0.55000000000000004">
      <c r="A19" s="4"/>
      <c r="B19" s="1"/>
      <c r="C19" s="10"/>
      <c r="D19" s="15"/>
      <c r="E19" s="16"/>
    </row>
    <row r="20" spans="1:6" x14ac:dyDescent="0.55000000000000004">
      <c r="A20" s="17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1598A8-1B0A-469D-8044-154387763398}">
  <dimension ref="A1:D16"/>
  <sheetViews>
    <sheetView workbookViewId="0">
      <selection activeCell="A10" sqref="A10:C16"/>
    </sheetView>
  </sheetViews>
  <sheetFormatPr defaultRowHeight="14.4" x14ac:dyDescent="0.3"/>
  <cols>
    <col min="1" max="1" width="40.109375" customWidth="1"/>
    <col min="2" max="4" width="30.77734375" customWidth="1"/>
  </cols>
  <sheetData>
    <row r="1" spans="1:4" ht="37.799999999999997" customHeight="1" x14ac:dyDescent="0.3">
      <c r="A1" s="52" t="s">
        <v>101</v>
      </c>
    </row>
    <row r="2" spans="1:4" ht="49.2" customHeight="1" x14ac:dyDescent="0.3">
      <c r="A2" s="48" t="s">
        <v>89</v>
      </c>
      <c r="B2" s="49" t="s">
        <v>90</v>
      </c>
      <c r="C2" s="50" t="s">
        <v>91</v>
      </c>
      <c r="D2" s="49" t="s">
        <v>92</v>
      </c>
    </row>
    <row r="3" spans="1:4" ht="49.2" customHeight="1" x14ac:dyDescent="0.3">
      <c r="A3" s="41" t="s">
        <v>93</v>
      </c>
      <c r="B3" s="42">
        <v>2240</v>
      </c>
      <c r="C3" s="43">
        <v>9.5</v>
      </c>
      <c r="D3" s="44">
        <f>B3*C3</f>
        <v>21280</v>
      </c>
    </row>
    <row r="4" spans="1:4" ht="49.2" customHeight="1" x14ac:dyDescent="0.3">
      <c r="A4" s="45" t="s">
        <v>94</v>
      </c>
      <c r="B4" s="42">
        <v>584</v>
      </c>
      <c r="C4" s="43">
        <v>11.4</v>
      </c>
      <c r="D4" s="44">
        <f t="shared" ref="D4:D5" si="0">B4*C4</f>
        <v>6657.6</v>
      </c>
    </row>
    <row r="5" spans="1:4" ht="49.2" customHeight="1" x14ac:dyDescent="0.3">
      <c r="A5" s="45" t="s">
        <v>95</v>
      </c>
      <c r="B5" s="42">
        <v>200</v>
      </c>
      <c r="C5" s="43">
        <v>10.450000000000001</v>
      </c>
      <c r="D5" s="44">
        <f t="shared" si="0"/>
        <v>2090</v>
      </c>
    </row>
    <row r="6" spans="1:4" ht="49.2" customHeight="1" x14ac:dyDescent="0.3">
      <c r="A6" s="45" t="s">
        <v>96</v>
      </c>
      <c r="B6" s="46">
        <f>SUM(B3:B5)</f>
        <v>3024</v>
      </c>
      <c r="C6" s="47"/>
      <c r="D6" s="44">
        <f>SUM(D3:D5)</f>
        <v>30027.599999999999</v>
      </c>
    </row>
    <row r="7" spans="1:4" ht="49.2" customHeight="1" x14ac:dyDescent="0.3"/>
    <row r="8" spans="1:4" ht="25.8" customHeight="1" x14ac:dyDescent="0.3">
      <c r="A8" s="52" t="s">
        <v>102</v>
      </c>
    </row>
    <row r="10" spans="1:4" ht="43.8" customHeight="1" x14ac:dyDescent="0.3">
      <c r="A10" s="51" t="s">
        <v>91</v>
      </c>
      <c r="B10" s="43">
        <v>13.5</v>
      </c>
    </row>
    <row r="12" spans="1:4" ht="49.2" customHeight="1" x14ac:dyDescent="0.3">
      <c r="A12" s="48" t="s">
        <v>97</v>
      </c>
      <c r="B12" s="49" t="s">
        <v>90</v>
      </c>
      <c r="C12" s="49" t="s">
        <v>92</v>
      </c>
    </row>
    <row r="13" spans="1:4" ht="49.2" customHeight="1" x14ac:dyDescent="0.3">
      <c r="A13" s="41" t="s">
        <v>98</v>
      </c>
      <c r="B13" s="47">
        <v>35</v>
      </c>
      <c r="C13" s="44">
        <f>B13*$B$10</f>
        <v>472.5</v>
      </c>
    </row>
    <row r="14" spans="1:4" ht="49.2" customHeight="1" x14ac:dyDescent="0.3">
      <c r="A14" s="45" t="s">
        <v>99</v>
      </c>
      <c r="B14" s="42">
        <v>27</v>
      </c>
      <c r="C14" s="44">
        <f t="shared" ref="C14:C15" si="1">B14*$B$10</f>
        <v>364.5</v>
      </c>
    </row>
    <row r="15" spans="1:4" ht="49.2" customHeight="1" x14ac:dyDescent="0.3">
      <c r="A15" s="45" t="s">
        <v>100</v>
      </c>
      <c r="B15" s="42">
        <v>35</v>
      </c>
      <c r="C15" s="44">
        <f t="shared" si="1"/>
        <v>472.5</v>
      </c>
    </row>
    <row r="16" spans="1:4" ht="49.2" customHeight="1" x14ac:dyDescent="0.3">
      <c r="A16" s="45" t="s">
        <v>96</v>
      </c>
      <c r="B16" s="47"/>
      <c r="C16" s="44">
        <f>SUM(C13:C15)</f>
        <v>1309.5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2989A7-69B1-4206-8412-E2CE3F1792D9}">
  <dimension ref="A1:C16"/>
  <sheetViews>
    <sheetView workbookViewId="0">
      <selection activeCell="C16" sqref="A1:C16"/>
    </sheetView>
  </sheetViews>
  <sheetFormatPr defaultRowHeight="21" x14ac:dyDescent="0.4"/>
  <cols>
    <col min="1" max="1" width="21.6640625" style="12" customWidth="1"/>
    <col min="2" max="2" width="27.44140625" style="12" customWidth="1"/>
    <col min="3" max="3" width="27.44140625" customWidth="1"/>
  </cols>
  <sheetData>
    <row r="1" spans="1:3" ht="21.6" thickBot="1" x14ac:dyDescent="0.45">
      <c r="A1" s="101" t="s">
        <v>56</v>
      </c>
      <c r="B1" s="101" t="s">
        <v>216</v>
      </c>
      <c r="C1" s="101" t="s">
        <v>217</v>
      </c>
    </row>
    <row r="2" spans="1:3" ht="21.6" thickBot="1" x14ac:dyDescent="0.45">
      <c r="A2" s="102">
        <v>1</v>
      </c>
      <c r="B2" s="102" t="s">
        <v>57</v>
      </c>
      <c r="C2" s="103">
        <v>240000</v>
      </c>
    </row>
    <row r="3" spans="1:3" ht="21.6" thickBot="1" x14ac:dyDescent="0.45">
      <c r="A3" s="102">
        <v>2</v>
      </c>
      <c r="B3" s="102" t="s">
        <v>58</v>
      </c>
      <c r="C3" s="103">
        <v>130000</v>
      </c>
    </row>
    <row r="4" spans="1:3" ht="21.6" thickBot="1" x14ac:dyDescent="0.45">
      <c r="A4" s="102">
        <v>3</v>
      </c>
      <c r="B4" s="102" t="s">
        <v>59</v>
      </c>
      <c r="C4" s="103">
        <v>90000</v>
      </c>
    </row>
    <row r="5" spans="1:3" ht="21.6" thickBot="1" x14ac:dyDescent="0.45">
      <c r="A5" s="102">
        <v>4</v>
      </c>
      <c r="B5" s="102" t="s">
        <v>60</v>
      </c>
      <c r="C5" s="103">
        <v>590000</v>
      </c>
    </row>
    <row r="6" spans="1:3" ht="21.6" thickBot="1" x14ac:dyDescent="0.45">
      <c r="A6" s="102">
        <v>5</v>
      </c>
      <c r="B6" s="102" t="s">
        <v>61</v>
      </c>
      <c r="C6" s="103">
        <v>230000</v>
      </c>
    </row>
    <row r="7" spans="1:3" ht="21.6" thickBot="1" x14ac:dyDescent="0.45">
      <c r="A7" s="102">
        <v>6</v>
      </c>
      <c r="B7" s="102" t="s">
        <v>62</v>
      </c>
      <c r="C7" s="103">
        <v>390000</v>
      </c>
    </row>
    <row r="8" spans="1:3" ht="21.6" thickBot="1" x14ac:dyDescent="0.45">
      <c r="A8" s="102">
        <v>7</v>
      </c>
      <c r="B8" s="102" t="s">
        <v>63</v>
      </c>
      <c r="C8" s="103">
        <v>60000</v>
      </c>
    </row>
    <row r="9" spans="1:3" ht="21.6" thickBot="1" x14ac:dyDescent="0.45">
      <c r="A9" s="102">
        <v>8</v>
      </c>
      <c r="B9" s="102" t="s">
        <v>64</v>
      </c>
      <c r="C9" s="103">
        <v>50000</v>
      </c>
    </row>
    <row r="10" spans="1:3" ht="21.6" thickBot="1" x14ac:dyDescent="0.45">
      <c r="A10" s="102">
        <v>9</v>
      </c>
      <c r="B10" s="102" t="s">
        <v>65</v>
      </c>
      <c r="C10" s="103">
        <v>890000</v>
      </c>
    </row>
    <row r="11" spans="1:3" ht="21.6" thickBot="1" x14ac:dyDescent="0.45">
      <c r="A11" s="102">
        <v>10</v>
      </c>
      <c r="B11" s="102" t="s">
        <v>66</v>
      </c>
      <c r="C11" s="103">
        <v>340000</v>
      </c>
    </row>
    <row r="12" spans="1:3" ht="21.6" thickBot="1" x14ac:dyDescent="0.45">
      <c r="A12" s="102">
        <v>11</v>
      </c>
      <c r="B12" s="102" t="s">
        <v>67</v>
      </c>
      <c r="C12" s="103">
        <v>440000</v>
      </c>
    </row>
    <row r="13" spans="1:3" ht="21.6" thickBot="1" x14ac:dyDescent="0.45">
      <c r="A13" s="102">
        <v>12</v>
      </c>
      <c r="B13" s="102" t="s">
        <v>68</v>
      </c>
      <c r="C13" s="103">
        <v>230000</v>
      </c>
    </row>
    <row r="14" spans="1:3" ht="21.6" thickBot="1" x14ac:dyDescent="0.45">
      <c r="A14" s="102">
        <v>13</v>
      </c>
      <c r="B14" s="102" t="s">
        <v>69</v>
      </c>
      <c r="C14" s="103">
        <v>150000</v>
      </c>
    </row>
    <row r="15" spans="1:3" ht="21.6" thickBot="1" x14ac:dyDescent="0.45">
      <c r="A15" s="102">
        <v>14</v>
      </c>
      <c r="B15" s="102" t="s">
        <v>70</v>
      </c>
      <c r="C15" s="103">
        <v>550000</v>
      </c>
    </row>
    <row r="16" spans="1:3" ht="21.6" thickBot="1" x14ac:dyDescent="0.45">
      <c r="A16" s="102">
        <v>15</v>
      </c>
      <c r="B16" s="102" t="s">
        <v>71</v>
      </c>
      <c r="C16" s="103">
        <v>230000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01BED3-EB6D-404B-B0DB-85380FE484DE}">
  <dimension ref="A1:G20"/>
  <sheetViews>
    <sheetView workbookViewId="0"/>
  </sheetViews>
  <sheetFormatPr defaultColWidth="9.109375" defaultRowHeight="28.8" x14ac:dyDescent="0.55000000000000004"/>
  <cols>
    <col min="1" max="1" width="21.109375" style="7" customWidth="1"/>
    <col min="2" max="2" width="35.109375" style="7" customWidth="1"/>
    <col min="3" max="3" width="27.88671875" style="7" customWidth="1"/>
    <col min="4" max="4" width="27.44140625" style="7" customWidth="1"/>
    <col min="5" max="5" width="22.88671875" style="7" customWidth="1"/>
    <col min="6" max="6" width="24.33203125" style="7" customWidth="1"/>
    <col min="7" max="7" width="23.44140625" style="7" customWidth="1"/>
    <col min="8" max="16384" width="9.109375" style="7"/>
  </cols>
  <sheetData>
    <row r="1" spans="1:7" x14ac:dyDescent="0.55000000000000004">
      <c r="A1" s="7" t="s">
        <v>214</v>
      </c>
    </row>
    <row r="2" spans="1:7" x14ac:dyDescent="0.55000000000000004">
      <c r="A2" s="7" t="s">
        <v>215</v>
      </c>
    </row>
    <row r="4" spans="1:7" x14ac:dyDescent="0.55000000000000004">
      <c r="A4" s="7" t="s">
        <v>220</v>
      </c>
    </row>
    <row r="5" spans="1:7" x14ac:dyDescent="0.55000000000000004">
      <c r="A5" s="7" t="s">
        <v>218</v>
      </c>
    </row>
    <row r="6" spans="1:7" x14ac:dyDescent="0.55000000000000004">
      <c r="A6" s="7" t="s">
        <v>219</v>
      </c>
    </row>
    <row r="7" spans="1:7" ht="18" customHeight="1" x14ac:dyDescent="0.55000000000000004"/>
    <row r="8" spans="1:7" x14ac:dyDescent="0.55000000000000004">
      <c r="A8" s="7" t="s">
        <v>221</v>
      </c>
    </row>
    <row r="9" spans="1:7" x14ac:dyDescent="0.55000000000000004">
      <c r="A9" s="7" t="s">
        <v>218</v>
      </c>
    </row>
    <row r="10" spans="1:7" x14ac:dyDescent="0.55000000000000004">
      <c r="A10" s="7" t="s">
        <v>222</v>
      </c>
    </row>
    <row r="11" spans="1:7" ht="29.4" thickBot="1" x14ac:dyDescent="0.6"/>
    <row r="12" spans="1:7" x14ac:dyDescent="0.55000000000000004">
      <c r="A12" s="99" t="s">
        <v>46</v>
      </c>
      <c r="B12" s="99" t="s">
        <v>47</v>
      </c>
      <c r="C12" s="99" t="s">
        <v>48</v>
      </c>
      <c r="D12" s="99" t="s">
        <v>49</v>
      </c>
      <c r="E12" s="99" t="s">
        <v>50</v>
      </c>
      <c r="F12" s="11"/>
      <c r="G12" s="11"/>
    </row>
    <row r="13" spans="1:7" ht="29.4" thickBot="1" x14ac:dyDescent="0.6">
      <c r="A13" s="100" t="s">
        <v>51</v>
      </c>
      <c r="B13" s="100" t="s">
        <v>9</v>
      </c>
      <c r="C13" s="100" t="s">
        <v>52</v>
      </c>
      <c r="D13" s="100" t="s">
        <v>16</v>
      </c>
      <c r="E13" s="100" t="s">
        <v>53</v>
      </c>
      <c r="F13" s="11"/>
      <c r="G13" s="11"/>
    </row>
    <row r="14" spans="1:7" ht="29.4" thickBot="1" x14ac:dyDescent="0.6">
      <c r="A14" s="60">
        <v>14</v>
      </c>
      <c r="B14" s="59" t="str">
        <f>VLOOKUP(A14,'Members of staff'!$A$1:$C$16,2,FALSE)</f>
        <v>Michelle Curran</v>
      </c>
      <c r="C14" s="60">
        <v>9.4</v>
      </c>
      <c r="D14" s="60">
        <f>VLOOKUP(A14,'Members of staff'!$A$1:$C$16,3,FALSE)</f>
        <v>550000</v>
      </c>
      <c r="E14" s="98">
        <v>0.95</v>
      </c>
    </row>
    <row r="15" spans="1:7" ht="29.4" thickBot="1" x14ac:dyDescent="0.6">
      <c r="A15" s="60">
        <v>11</v>
      </c>
      <c r="B15" s="59" t="str">
        <f>VLOOKUP(A15,'Members of staff'!$A$1:$C$16,2,FALSE)</f>
        <v>Frieda Williams</v>
      </c>
      <c r="C15" s="60">
        <v>9.1</v>
      </c>
      <c r="D15" s="60">
        <f>VLOOKUP(A15,'Members of staff'!$A$1:$C$16,3,FALSE)</f>
        <v>440000</v>
      </c>
      <c r="E15" s="98">
        <v>0.97</v>
      </c>
    </row>
    <row r="16" spans="1:7" ht="29.4" thickBot="1" x14ac:dyDescent="0.6">
      <c r="A16" s="60">
        <v>6</v>
      </c>
      <c r="B16" s="59" t="str">
        <f>VLOOKUP(A16,'Members of staff'!$A$1:$C$16,2,FALSE)</f>
        <v>Julie Smith</v>
      </c>
      <c r="C16" s="60">
        <v>8.8000000000000007</v>
      </c>
      <c r="D16" s="60">
        <f>VLOOKUP(A16,'Members of staff'!$A$1:$C$16,3,FALSE)</f>
        <v>390000</v>
      </c>
      <c r="E16" s="98">
        <v>1</v>
      </c>
    </row>
    <row r="17" spans="1:6" ht="29.4" thickBot="1" x14ac:dyDescent="0.6">
      <c r="A17" s="60">
        <v>9</v>
      </c>
      <c r="B17" s="59" t="str">
        <f>VLOOKUP(A17,'Members of staff'!$A$1:$C$16,2,FALSE)</f>
        <v>Melanie Young</v>
      </c>
      <c r="C17" s="60">
        <v>7.9</v>
      </c>
      <c r="D17" s="60">
        <f>VLOOKUP(A17,'Members of staff'!$A$1:$C$16,3,FALSE)</f>
        <v>890000</v>
      </c>
      <c r="E17" s="98">
        <v>1</v>
      </c>
      <c r="F17" s="56"/>
    </row>
    <row r="18" spans="1:6" ht="29.4" thickBot="1" x14ac:dyDescent="0.6">
      <c r="A18" s="60">
        <v>4</v>
      </c>
      <c r="B18" s="59" t="str">
        <f>VLOOKUP(A18,'Members of staff'!$A$1:$C$16,2,FALSE)</f>
        <v>Julie Roberts</v>
      </c>
      <c r="C18" s="60">
        <v>9.8000000000000007</v>
      </c>
      <c r="D18" s="60">
        <f>VLOOKUP(A18,'Members of staff'!$A$1:$C$16,3,FALSE)</f>
        <v>590000</v>
      </c>
      <c r="E18" s="98">
        <v>0.92</v>
      </c>
      <c r="F18" s="57"/>
    </row>
    <row r="19" spans="1:6" x14ac:dyDescent="0.55000000000000004">
      <c r="A19" s="4"/>
      <c r="B19" s="1"/>
      <c r="C19" s="10"/>
      <c r="D19" s="15"/>
      <c r="E19" s="16"/>
    </row>
    <row r="20" spans="1:6" x14ac:dyDescent="0.55000000000000004">
      <c r="A20" s="17"/>
    </row>
  </sheetData>
  <pageMargins left="0.7" right="0.7" top="0.75" bottom="0.75" header="0.3" footer="0.3"/>
  <pageSetup paperSize="9" orientation="portrait" horizontalDpi="4294967293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B3093E-39C8-403F-B42A-8C636D1A52C6}">
  <dimension ref="A1:I19"/>
  <sheetViews>
    <sheetView workbookViewId="0"/>
  </sheetViews>
  <sheetFormatPr defaultRowHeight="14.4" x14ac:dyDescent="0.3"/>
  <cols>
    <col min="1" max="1" width="20.44140625" customWidth="1"/>
    <col min="2" max="7" width="15.77734375" customWidth="1"/>
  </cols>
  <sheetData>
    <row r="1" spans="1:9" ht="28.8" x14ac:dyDescent="0.55000000000000004">
      <c r="A1" s="7" t="s">
        <v>224</v>
      </c>
      <c r="B1" s="4"/>
      <c r="C1" s="4"/>
      <c r="D1" s="1"/>
      <c r="E1" s="5"/>
      <c r="F1" s="1"/>
      <c r="G1" s="1"/>
      <c r="H1" s="1"/>
      <c r="I1" s="1"/>
    </row>
    <row r="2" spans="1:9" ht="28.8" x14ac:dyDescent="0.55000000000000004">
      <c r="A2" s="7" t="s">
        <v>225</v>
      </c>
      <c r="B2" s="4"/>
      <c r="C2" s="4"/>
      <c r="D2" s="1"/>
      <c r="E2" s="5"/>
      <c r="F2" s="1"/>
      <c r="G2" s="1"/>
      <c r="H2" s="1"/>
      <c r="I2" s="1"/>
    </row>
    <row r="3" spans="1:9" ht="28.8" x14ac:dyDescent="0.55000000000000004">
      <c r="A3" s="7" t="s">
        <v>226</v>
      </c>
      <c r="B3" s="4"/>
      <c r="C3" s="4"/>
      <c r="D3" s="1"/>
      <c r="E3" s="5"/>
      <c r="F3" s="1"/>
      <c r="G3" s="1"/>
      <c r="H3" s="1"/>
      <c r="I3" s="1"/>
    </row>
    <row r="4" spans="1:9" ht="28.8" x14ac:dyDescent="0.55000000000000004">
      <c r="A4" s="7"/>
      <c r="B4" s="4"/>
      <c r="C4" s="4"/>
      <c r="D4" s="1"/>
      <c r="E4" s="5"/>
      <c r="F4" s="1"/>
      <c r="G4" s="1"/>
      <c r="H4" s="1"/>
      <c r="I4" s="1"/>
    </row>
    <row r="5" spans="1:9" ht="26.4" thickBot="1" x14ac:dyDescent="0.55000000000000004">
      <c r="A5" s="8"/>
      <c r="B5" s="4"/>
      <c r="C5" s="4"/>
      <c r="D5" s="1"/>
      <c r="E5" s="5"/>
      <c r="F5" s="1"/>
      <c r="G5" s="1"/>
      <c r="H5" s="1"/>
      <c r="I5" s="1"/>
    </row>
    <row r="6" spans="1:9" ht="27" thickTop="1" thickBot="1" x14ac:dyDescent="0.55000000000000004">
      <c r="A6" s="106" t="s">
        <v>10</v>
      </c>
      <c r="B6" s="107"/>
      <c r="C6" s="4"/>
      <c r="D6" s="1"/>
      <c r="E6" s="5"/>
      <c r="F6" s="1"/>
      <c r="G6" s="1"/>
      <c r="H6" s="1"/>
      <c r="I6" s="1"/>
    </row>
    <row r="7" spans="1:9" ht="27" thickTop="1" thickBot="1" x14ac:dyDescent="0.55000000000000004">
      <c r="A7" s="106" t="s">
        <v>11</v>
      </c>
      <c r="B7" s="107"/>
      <c r="C7" s="4"/>
      <c r="D7" s="1"/>
      <c r="E7" s="5"/>
      <c r="F7" s="1"/>
      <c r="G7" s="1"/>
      <c r="H7" s="1"/>
      <c r="I7" s="1"/>
    </row>
    <row r="8" spans="1:9" ht="27" thickTop="1" thickBot="1" x14ac:dyDescent="0.55000000000000004">
      <c r="A8" s="106" t="s">
        <v>12</v>
      </c>
      <c r="B8" s="107"/>
      <c r="C8" s="4"/>
      <c r="D8" s="1"/>
      <c r="E8" s="5"/>
      <c r="F8" s="1"/>
      <c r="G8" s="1"/>
      <c r="H8" s="1"/>
      <c r="I8" s="1"/>
    </row>
    <row r="9" spans="1:9" ht="26.4" thickTop="1" x14ac:dyDescent="0.5">
      <c r="A9" s="8"/>
      <c r="B9" s="4"/>
      <c r="C9" s="4"/>
      <c r="D9" s="1"/>
      <c r="E9" s="5"/>
      <c r="F9" s="1"/>
      <c r="G9" s="1"/>
      <c r="H9" s="1"/>
      <c r="I9" s="1"/>
    </row>
    <row r="10" spans="1:9" ht="26.4" thickBot="1" x14ac:dyDescent="0.55000000000000004">
      <c r="A10" s="8"/>
      <c r="B10" s="4"/>
      <c r="C10" s="4"/>
      <c r="D10" s="1"/>
      <c r="E10" s="5"/>
      <c r="F10" s="1"/>
      <c r="G10" s="1"/>
      <c r="H10" s="1"/>
      <c r="I10" s="1"/>
    </row>
    <row r="11" spans="1:9" ht="26.4" thickBot="1" x14ac:dyDescent="0.55000000000000004">
      <c r="A11" s="60"/>
      <c r="B11" s="97" t="s">
        <v>10</v>
      </c>
      <c r="C11" s="97" t="s">
        <v>11</v>
      </c>
      <c r="D11" s="97" t="s">
        <v>12</v>
      </c>
      <c r="E11" s="97" t="s">
        <v>30</v>
      </c>
      <c r="F11" s="97" t="s">
        <v>31</v>
      </c>
      <c r="G11" s="97" t="s">
        <v>32</v>
      </c>
      <c r="H11" s="1"/>
      <c r="I11" s="1"/>
    </row>
    <row r="12" spans="1:9" ht="26.4" thickBot="1" x14ac:dyDescent="0.55000000000000004">
      <c r="A12" s="105" t="s">
        <v>14</v>
      </c>
      <c r="B12" s="104">
        <v>10000</v>
      </c>
      <c r="C12" s="104">
        <v>12000</v>
      </c>
      <c r="D12" s="104">
        <v>15600</v>
      </c>
      <c r="E12" s="104">
        <v>6700</v>
      </c>
      <c r="F12" s="104">
        <v>18500</v>
      </c>
      <c r="G12" s="104">
        <v>19500</v>
      </c>
      <c r="H12" s="1"/>
      <c r="I12" s="1"/>
    </row>
    <row r="13" spans="1:9" ht="26.4" thickBot="1" x14ac:dyDescent="0.55000000000000004">
      <c r="A13" s="105" t="s">
        <v>223</v>
      </c>
      <c r="B13" s="104">
        <f t="shared" ref="B13:G13" si="0">0.4*B12</f>
        <v>4000</v>
      </c>
      <c r="C13" s="104">
        <f t="shared" si="0"/>
        <v>4800</v>
      </c>
      <c r="D13" s="104">
        <f t="shared" si="0"/>
        <v>6240</v>
      </c>
      <c r="E13" s="104">
        <f t="shared" si="0"/>
        <v>2680</v>
      </c>
      <c r="F13" s="104">
        <f t="shared" si="0"/>
        <v>7400</v>
      </c>
      <c r="G13" s="104">
        <f t="shared" si="0"/>
        <v>7800</v>
      </c>
      <c r="H13" s="1"/>
      <c r="I13" s="1"/>
    </row>
    <row r="14" spans="1:9" ht="26.4" thickBot="1" x14ac:dyDescent="0.55000000000000004">
      <c r="A14" s="105" t="s">
        <v>33</v>
      </c>
      <c r="B14" s="104">
        <f t="shared" ref="B14:G14" si="1">B12-B13</f>
        <v>6000</v>
      </c>
      <c r="C14" s="104">
        <f t="shared" si="1"/>
        <v>7200</v>
      </c>
      <c r="D14" s="104">
        <f t="shared" si="1"/>
        <v>9360</v>
      </c>
      <c r="E14" s="104">
        <f t="shared" si="1"/>
        <v>4020</v>
      </c>
      <c r="F14" s="104">
        <f t="shared" si="1"/>
        <v>11100</v>
      </c>
      <c r="G14" s="104">
        <f t="shared" si="1"/>
        <v>11700</v>
      </c>
      <c r="H14" s="1"/>
      <c r="I14" s="1"/>
    </row>
    <row r="15" spans="1:9" x14ac:dyDescent="0.3">
      <c r="A15" s="9"/>
      <c r="B15" s="9"/>
      <c r="C15" s="9"/>
    </row>
    <row r="16" spans="1:9" x14ac:dyDescent="0.3">
      <c r="A16" s="9"/>
      <c r="B16" s="9"/>
      <c r="C16" s="9"/>
    </row>
    <row r="17" spans="1:3" ht="39.6" customHeight="1" x14ac:dyDescent="0.5">
      <c r="A17" s="9"/>
      <c r="B17" s="9"/>
      <c r="C17" s="3"/>
    </row>
    <row r="18" spans="1:3" ht="39.6" customHeight="1" x14ac:dyDescent="0.5">
      <c r="A18" s="9"/>
      <c r="B18" s="9"/>
      <c r="C18" s="3"/>
    </row>
    <row r="19" spans="1:3" ht="39.6" customHeight="1" x14ac:dyDescent="0.5">
      <c r="A19" s="9"/>
      <c r="B19" s="9"/>
      <c r="C19" s="3"/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C016C4-9EC2-4E3B-8D0A-15DBF85F8714}">
  <dimension ref="A1:I19"/>
  <sheetViews>
    <sheetView workbookViewId="0">
      <selection activeCell="B8" sqref="B8"/>
    </sheetView>
  </sheetViews>
  <sheetFormatPr defaultRowHeight="14.4" x14ac:dyDescent="0.3"/>
  <cols>
    <col min="1" max="1" width="20.44140625" customWidth="1"/>
    <col min="2" max="7" width="15.77734375" customWidth="1"/>
  </cols>
  <sheetData>
    <row r="1" spans="1:9" ht="28.8" x14ac:dyDescent="0.55000000000000004">
      <c r="A1" s="7" t="s">
        <v>224</v>
      </c>
      <c r="B1" s="4"/>
      <c r="C1" s="4"/>
      <c r="D1" s="1"/>
      <c r="E1" s="5"/>
      <c r="F1" s="1"/>
      <c r="G1" s="1"/>
      <c r="H1" s="1"/>
      <c r="I1" s="1"/>
    </row>
    <row r="2" spans="1:9" ht="28.8" x14ac:dyDescent="0.55000000000000004">
      <c r="A2" s="7" t="s">
        <v>225</v>
      </c>
      <c r="B2" s="4"/>
      <c r="C2" s="4"/>
      <c r="D2" s="1"/>
      <c r="E2" s="5"/>
      <c r="F2" s="1"/>
      <c r="G2" s="1"/>
      <c r="H2" s="1"/>
      <c r="I2" s="1"/>
    </row>
    <row r="3" spans="1:9" ht="28.8" x14ac:dyDescent="0.55000000000000004">
      <c r="A3" s="7" t="s">
        <v>226</v>
      </c>
      <c r="B3" s="4"/>
      <c r="C3" s="4"/>
      <c r="D3" s="1"/>
      <c r="E3" s="5"/>
      <c r="F3" s="1"/>
      <c r="G3" s="1"/>
      <c r="H3" s="1"/>
      <c r="I3" s="1"/>
    </row>
    <row r="4" spans="1:9" ht="28.8" x14ac:dyDescent="0.55000000000000004">
      <c r="A4" s="7"/>
      <c r="B4" s="4"/>
      <c r="C4" s="4"/>
      <c r="D4" s="1"/>
      <c r="E4" s="5"/>
      <c r="F4" s="1"/>
      <c r="G4" s="1"/>
      <c r="H4" s="1"/>
      <c r="I4" s="1"/>
    </row>
    <row r="5" spans="1:9" ht="26.4" thickBot="1" x14ac:dyDescent="0.55000000000000004">
      <c r="A5" s="8"/>
      <c r="B5" s="4"/>
      <c r="C5" s="4"/>
      <c r="D5" s="1"/>
      <c r="E5" s="5"/>
      <c r="F5" s="1"/>
      <c r="G5" s="1"/>
      <c r="H5" s="1"/>
      <c r="I5" s="1"/>
    </row>
    <row r="6" spans="1:9" ht="27" thickTop="1" thickBot="1" x14ac:dyDescent="0.55000000000000004">
      <c r="A6" s="106" t="s">
        <v>10</v>
      </c>
      <c r="B6" s="107">
        <f t="shared" ref="B6:B8" si="0">HLOOKUP(A6,$A$11:$G$14,4,FALSE)</f>
        <v>6000</v>
      </c>
      <c r="C6" s="4"/>
      <c r="D6" s="1"/>
      <c r="E6" s="5"/>
      <c r="F6" s="1"/>
      <c r="G6" s="1"/>
      <c r="H6" s="1"/>
      <c r="I6" s="1"/>
    </row>
    <row r="7" spans="1:9" ht="27" thickTop="1" thickBot="1" x14ac:dyDescent="0.55000000000000004">
      <c r="A7" s="106" t="s">
        <v>11</v>
      </c>
      <c r="B7" s="107">
        <f t="shared" si="0"/>
        <v>7200</v>
      </c>
      <c r="C7" s="4"/>
      <c r="D7" s="1"/>
      <c r="E7" s="5"/>
      <c r="F7" s="1"/>
      <c r="G7" s="1"/>
      <c r="H7" s="1"/>
      <c r="I7" s="1"/>
    </row>
    <row r="8" spans="1:9" ht="27" thickTop="1" thickBot="1" x14ac:dyDescent="0.55000000000000004">
      <c r="A8" s="106" t="s">
        <v>12</v>
      </c>
      <c r="B8" s="107">
        <f t="shared" si="0"/>
        <v>9360</v>
      </c>
      <c r="C8" s="4"/>
      <c r="D8" s="1"/>
      <c r="E8" s="5"/>
      <c r="F8" s="1"/>
      <c r="G8" s="1"/>
      <c r="H8" s="1"/>
      <c r="I8" s="1"/>
    </row>
    <row r="9" spans="1:9" ht="26.4" thickTop="1" x14ac:dyDescent="0.5">
      <c r="A9" s="8"/>
      <c r="B9" s="4"/>
      <c r="C9" s="4"/>
      <c r="D9" s="1"/>
      <c r="E9" s="5"/>
      <c r="F9" s="1"/>
      <c r="G9" s="1"/>
      <c r="H9" s="1"/>
      <c r="I9" s="1"/>
    </row>
    <row r="10" spans="1:9" ht="26.4" thickBot="1" x14ac:dyDescent="0.55000000000000004">
      <c r="A10" s="8"/>
      <c r="B10" s="4"/>
      <c r="C10" s="4"/>
      <c r="D10" s="1"/>
      <c r="E10" s="5"/>
      <c r="F10" s="1"/>
      <c r="G10" s="1"/>
      <c r="H10" s="1"/>
      <c r="I10" s="1"/>
    </row>
    <row r="11" spans="1:9" ht="26.4" thickBot="1" x14ac:dyDescent="0.55000000000000004">
      <c r="A11" s="60"/>
      <c r="B11" s="97" t="s">
        <v>10</v>
      </c>
      <c r="C11" s="97" t="s">
        <v>11</v>
      </c>
      <c r="D11" s="97" t="s">
        <v>12</v>
      </c>
      <c r="E11" s="97" t="s">
        <v>30</v>
      </c>
      <c r="F11" s="97" t="s">
        <v>31</v>
      </c>
      <c r="G11" s="97" t="s">
        <v>32</v>
      </c>
      <c r="H11" s="1"/>
      <c r="I11" s="1"/>
    </row>
    <row r="12" spans="1:9" ht="26.4" thickBot="1" x14ac:dyDescent="0.55000000000000004">
      <c r="A12" s="105" t="s">
        <v>14</v>
      </c>
      <c r="B12" s="104">
        <v>10000</v>
      </c>
      <c r="C12" s="104">
        <v>12000</v>
      </c>
      <c r="D12" s="104">
        <v>15600</v>
      </c>
      <c r="E12" s="104">
        <v>6700</v>
      </c>
      <c r="F12" s="104">
        <v>18500</v>
      </c>
      <c r="G12" s="104">
        <v>19500</v>
      </c>
      <c r="H12" s="1"/>
      <c r="I12" s="1"/>
    </row>
    <row r="13" spans="1:9" ht="26.4" thickBot="1" x14ac:dyDescent="0.55000000000000004">
      <c r="A13" s="105" t="s">
        <v>223</v>
      </c>
      <c r="B13" s="104">
        <f t="shared" ref="B13:G13" si="1">0.4*B12</f>
        <v>4000</v>
      </c>
      <c r="C13" s="104">
        <f t="shared" si="1"/>
        <v>4800</v>
      </c>
      <c r="D13" s="104">
        <f t="shared" si="1"/>
        <v>6240</v>
      </c>
      <c r="E13" s="104">
        <f t="shared" si="1"/>
        <v>2680</v>
      </c>
      <c r="F13" s="104">
        <f t="shared" si="1"/>
        <v>7400</v>
      </c>
      <c r="G13" s="104">
        <f t="shared" si="1"/>
        <v>7800</v>
      </c>
      <c r="H13" s="1"/>
      <c r="I13" s="1"/>
    </row>
    <row r="14" spans="1:9" ht="26.4" thickBot="1" x14ac:dyDescent="0.55000000000000004">
      <c r="A14" s="105" t="s">
        <v>33</v>
      </c>
      <c r="B14" s="104">
        <f t="shared" ref="B14:G14" si="2">B12-B13</f>
        <v>6000</v>
      </c>
      <c r="C14" s="104">
        <f t="shared" si="2"/>
        <v>7200</v>
      </c>
      <c r="D14" s="104">
        <f t="shared" si="2"/>
        <v>9360</v>
      </c>
      <c r="E14" s="104">
        <f t="shared" si="2"/>
        <v>4020</v>
      </c>
      <c r="F14" s="104">
        <f t="shared" si="2"/>
        <v>11100</v>
      </c>
      <c r="G14" s="104">
        <f t="shared" si="2"/>
        <v>11700</v>
      </c>
      <c r="H14" s="1"/>
      <c r="I14" s="1"/>
    </row>
    <row r="15" spans="1:9" x14ac:dyDescent="0.3">
      <c r="A15" s="9"/>
      <c r="B15" s="9"/>
      <c r="C15" s="9"/>
    </row>
    <row r="16" spans="1:9" x14ac:dyDescent="0.3">
      <c r="A16" s="9"/>
      <c r="B16" s="9"/>
      <c r="C16" s="9"/>
    </row>
    <row r="17" spans="1:3" ht="39.6" customHeight="1" x14ac:dyDescent="0.5">
      <c r="A17" s="9"/>
      <c r="B17" s="9"/>
      <c r="C17" s="3"/>
    </row>
    <row r="18" spans="1:3" ht="39.6" customHeight="1" x14ac:dyDescent="0.5">
      <c r="A18" s="9"/>
      <c r="B18" s="9"/>
      <c r="C18" s="3"/>
    </row>
    <row r="19" spans="1:3" ht="39.6" customHeight="1" x14ac:dyDescent="0.5">
      <c r="A19" s="9"/>
      <c r="B19" s="9"/>
      <c r="C19" s="3"/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D7A489-8999-4FAE-B88A-D0D11055E6C8}">
  <dimension ref="A3:E14"/>
  <sheetViews>
    <sheetView workbookViewId="0">
      <selection activeCell="C15" sqref="C15"/>
    </sheetView>
  </sheetViews>
  <sheetFormatPr defaultRowHeight="21" x14ac:dyDescent="0.3"/>
  <cols>
    <col min="1" max="1" width="23.5546875" style="19" customWidth="1"/>
    <col min="2" max="5" width="15" style="19" customWidth="1"/>
    <col min="6" max="16384" width="8.88671875" style="20"/>
  </cols>
  <sheetData>
    <row r="3" spans="1:1" x14ac:dyDescent="0.3">
      <c r="A3" s="19" t="s">
        <v>227</v>
      </c>
    </row>
    <row r="4" spans="1:1" ht="21.6" thickBot="1" x14ac:dyDescent="0.35"/>
    <row r="5" spans="1:1" ht="24.6" thickTop="1" thickBot="1" x14ac:dyDescent="0.35">
      <c r="A5" s="108"/>
    </row>
    <row r="6" spans="1:1" ht="21.6" thickTop="1" x14ac:dyDescent="0.3"/>
    <row r="8" spans="1:1" x14ac:dyDescent="0.3">
      <c r="A8" s="109">
        <v>44632</v>
      </c>
    </row>
    <row r="9" spans="1:1" x14ac:dyDescent="0.3">
      <c r="A9" s="109">
        <v>44637</v>
      </c>
    </row>
    <row r="11" spans="1:1" x14ac:dyDescent="0.3">
      <c r="A11" s="19" t="s">
        <v>228</v>
      </c>
    </row>
    <row r="12" spans="1:1" ht="21.6" thickBot="1" x14ac:dyDescent="0.35"/>
    <row r="13" spans="1:1" ht="24.6" thickTop="1" thickBot="1" x14ac:dyDescent="0.35">
      <c r="A13" s="108"/>
    </row>
    <row r="14" spans="1:1" ht="21.6" thickTop="1" x14ac:dyDescent="0.3"/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934C4C-72E8-4D37-BBB4-89983C8F3E93}">
  <dimension ref="A3:E14"/>
  <sheetViews>
    <sheetView workbookViewId="0">
      <selection activeCell="A14" sqref="A14"/>
    </sheetView>
  </sheetViews>
  <sheetFormatPr defaultRowHeight="21" x14ac:dyDescent="0.3"/>
  <cols>
    <col min="1" max="1" width="23.5546875" style="19" customWidth="1"/>
    <col min="2" max="5" width="15" style="19" customWidth="1"/>
    <col min="6" max="16384" width="8.88671875" style="20"/>
  </cols>
  <sheetData>
    <row r="3" spans="1:1" x14ac:dyDescent="0.3">
      <c r="A3" s="19" t="s">
        <v>227</v>
      </c>
    </row>
    <row r="4" spans="1:1" ht="21.6" thickBot="1" x14ac:dyDescent="0.35"/>
    <row r="5" spans="1:1" ht="24.6" thickTop="1" thickBot="1" x14ac:dyDescent="0.35">
      <c r="A5" s="108">
        <f>_xlfn.DAYS("31/3/2022","1/4/2021")</f>
        <v>364</v>
      </c>
    </row>
    <row r="6" spans="1:1" ht="21.6" thickTop="1" x14ac:dyDescent="0.3"/>
    <row r="8" spans="1:1" x14ac:dyDescent="0.3">
      <c r="A8" s="109">
        <v>44632</v>
      </c>
    </row>
    <row r="9" spans="1:1" x14ac:dyDescent="0.3">
      <c r="A9" s="109">
        <v>44637</v>
      </c>
    </row>
    <row r="11" spans="1:1" x14ac:dyDescent="0.3">
      <c r="A11" s="19" t="s">
        <v>229</v>
      </c>
    </row>
    <row r="12" spans="1:1" ht="21.6" thickBot="1" x14ac:dyDescent="0.35"/>
    <row r="13" spans="1:1" ht="24.6" thickTop="1" thickBot="1" x14ac:dyDescent="0.35">
      <c r="A13" s="108">
        <f>_xlfn.DAYS(A9,A8)</f>
        <v>5</v>
      </c>
    </row>
    <row r="14" spans="1:1" ht="21.6" thickTop="1" x14ac:dyDescent="0.3"/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23"/>
  <sheetViews>
    <sheetView workbookViewId="0">
      <selection sqref="A1:B15"/>
    </sheetView>
  </sheetViews>
  <sheetFormatPr defaultRowHeight="14.4" x14ac:dyDescent="0.3"/>
  <cols>
    <col min="1" max="1" width="58.44140625" customWidth="1"/>
    <col min="2" max="2" width="21" customWidth="1"/>
    <col min="3" max="3" width="17.88671875" customWidth="1"/>
    <col min="4" max="4" width="21.6640625" customWidth="1"/>
    <col min="5" max="5" width="22.44140625" customWidth="1"/>
  </cols>
  <sheetData>
    <row r="1" spans="1:9" s="111" customFormat="1" ht="28.8" x14ac:dyDescent="0.3">
      <c r="A1" s="110" t="s">
        <v>17</v>
      </c>
    </row>
    <row r="2" spans="1:9" s="111" customFormat="1" ht="32.4" customHeight="1" x14ac:dyDescent="0.3"/>
    <row r="3" spans="1:9" s="111" customFormat="1" ht="32.4" customHeight="1" x14ac:dyDescent="0.3">
      <c r="A3" s="22" t="s">
        <v>230</v>
      </c>
      <c r="B3" s="112">
        <v>12.99</v>
      </c>
      <c r="D3" s="66"/>
    </row>
    <row r="4" spans="1:9" s="111" customFormat="1" ht="32.4" customHeight="1" x14ac:dyDescent="0.3">
      <c r="A4" s="22" t="s">
        <v>231</v>
      </c>
      <c r="B4" s="112">
        <v>4.45</v>
      </c>
    </row>
    <row r="5" spans="1:9" s="111" customFormat="1" ht="32.4" customHeight="1" x14ac:dyDescent="0.3">
      <c r="A5" s="22" t="s">
        <v>232</v>
      </c>
      <c r="B5" s="113">
        <v>120000</v>
      </c>
    </row>
    <row r="6" spans="1:9" s="111" customFormat="1" ht="32.4" customHeight="1" x14ac:dyDescent="0.3">
      <c r="A6" s="22" t="s">
        <v>72</v>
      </c>
      <c r="B6" s="22">
        <v>15000</v>
      </c>
    </row>
    <row r="7" spans="1:9" s="111" customFormat="1" ht="32.4" customHeight="1" x14ac:dyDescent="0.3">
      <c r="A7" s="22"/>
      <c r="B7" s="22"/>
    </row>
    <row r="8" spans="1:9" s="111" customFormat="1" ht="32.4" customHeight="1" x14ac:dyDescent="0.3">
      <c r="A8" s="22" t="s">
        <v>235</v>
      </c>
      <c r="B8" s="22"/>
    </row>
    <row r="9" spans="1:9" s="111" customFormat="1" ht="31.2" customHeight="1" thickBot="1" x14ac:dyDescent="0.35">
      <c r="A9" s="22"/>
      <c r="B9" s="22"/>
    </row>
    <row r="10" spans="1:9" s="111" customFormat="1" ht="31.2" customHeight="1" thickTop="1" thickBot="1" x14ac:dyDescent="0.35">
      <c r="A10" s="114" t="s">
        <v>77</v>
      </c>
      <c r="B10" s="115" t="s">
        <v>16</v>
      </c>
    </row>
    <row r="11" spans="1:9" s="111" customFormat="1" ht="33" customHeight="1" thickTop="1" thickBot="1" x14ac:dyDescent="0.35">
      <c r="A11" s="116" t="s">
        <v>14</v>
      </c>
      <c r="B11" s="117">
        <f>B6*B3</f>
        <v>194850</v>
      </c>
    </row>
    <row r="12" spans="1:9" s="111" customFormat="1" ht="33" customHeight="1" thickTop="1" thickBot="1" x14ac:dyDescent="0.35">
      <c r="A12" s="116" t="s">
        <v>73</v>
      </c>
      <c r="B12" s="117">
        <f>B6*B4</f>
        <v>66750</v>
      </c>
      <c r="C12" s="22"/>
      <c r="D12" s="22"/>
      <c r="F12" s="22"/>
      <c r="G12" s="22"/>
      <c r="H12" s="22"/>
      <c r="I12" s="22"/>
    </row>
    <row r="13" spans="1:9" s="111" customFormat="1" ht="33" customHeight="1" thickTop="1" thickBot="1" x14ac:dyDescent="0.35">
      <c r="A13" s="116" t="s">
        <v>74</v>
      </c>
      <c r="B13" s="117">
        <f>B11-B12</f>
        <v>128100</v>
      </c>
    </row>
    <row r="14" spans="1:9" s="111" customFormat="1" ht="33" customHeight="1" thickTop="1" thickBot="1" x14ac:dyDescent="0.35">
      <c r="A14" s="116" t="s">
        <v>75</v>
      </c>
      <c r="B14" s="117">
        <f>B5</f>
        <v>120000</v>
      </c>
    </row>
    <row r="15" spans="1:9" s="111" customFormat="1" ht="33" customHeight="1" thickTop="1" thickBot="1" x14ac:dyDescent="0.35">
      <c r="A15" s="116" t="s">
        <v>76</v>
      </c>
      <c r="B15" s="118">
        <f>B13-B14</f>
        <v>8100</v>
      </c>
    </row>
    <row r="16" spans="1:9" ht="43.95" customHeight="1" thickTop="1" x14ac:dyDescent="0.3"/>
    <row r="17" customFormat="1" ht="43.95" customHeight="1" x14ac:dyDescent="0.3"/>
    <row r="18" customFormat="1" ht="43.95" customHeight="1" x14ac:dyDescent="0.3"/>
    <row r="19" customFormat="1" ht="43.95" customHeight="1" x14ac:dyDescent="0.3"/>
    <row r="20" customFormat="1" ht="43.95" customHeight="1" x14ac:dyDescent="0.3"/>
    <row r="21" customFormat="1" ht="43.95" customHeight="1" x14ac:dyDescent="0.3"/>
    <row r="22" customFormat="1" ht="43.95" customHeight="1" x14ac:dyDescent="0.3"/>
    <row r="23" customFormat="1" ht="43.95" customHeight="1" x14ac:dyDescent="0.3"/>
  </sheetData>
  <pageMargins left="0.7" right="0.7" top="0.75" bottom="0.75" header="0.3" footer="0.3"/>
  <ignoredErrors>
    <ignoredError sqref="B14" formula="1"/>
  </ignoredError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F9DCD3-1B6C-4FC0-9205-7E0709C7E084}">
  <dimension ref="A1:I23"/>
  <sheetViews>
    <sheetView workbookViewId="0">
      <selection activeCell="B6" sqref="B6"/>
    </sheetView>
  </sheetViews>
  <sheetFormatPr defaultRowHeight="14.4" x14ac:dyDescent="0.3"/>
  <cols>
    <col min="1" max="1" width="58.44140625" customWidth="1"/>
    <col min="2" max="2" width="21" customWidth="1"/>
    <col min="3" max="3" width="17.88671875" customWidth="1"/>
    <col min="4" max="4" width="21.6640625" customWidth="1"/>
    <col min="5" max="5" width="22.44140625" customWidth="1"/>
  </cols>
  <sheetData>
    <row r="1" spans="1:9" s="111" customFormat="1" ht="28.8" x14ac:dyDescent="0.3">
      <c r="A1" s="110" t="s">
        <v>17</v>
      </c>
    </row>
    <row r="2" spans="1:9" s="111" customFormat="1" ht="32.4" customHeight="1" x14ac:dyDescent="0.3"/>
    <row r="3" spans="1:9" s="111" customFormat="1" ht="32.4" customHeight="1" x14ac:dyDescent="0.3">
      <c r="A3" s="22" t="s">
        <v>230</v>
      </c>
      <c r="B3" s="112">
        <v>12.99</v>
      </c>
      <c r="D3" s="66"/>
    </row>
    <row r="4" spans="1:9" s="111" customFormat="1" ht="32.4" customHeight="1" x14ac:dyDescent="0.3">
      <c r="A4" s="22" t="s">
        <v>231</v>
      </c>
      <c r="B4" s="112">
        <v>4.45</v>
      </c>
    </row>
    <row r="5" spans="1:9" s="111" customFormat="1" ht="32.4" customHeight="1" x14ac:dyDescent="0.3">
      <c r="A5" s="22" t="s">
        <v>232</v>
      </c>
      <c r="B5" s="113">
        <v>120000</v>
      </c>
    </row>
    <row r="6" spans="1:9" s="111" customFormat="1" ht="32.4" customHeight="1" x14ac:dyDescent="0.3">
      <c r="A6" s="22" t="s">
        <v>72</v>
      </c>
      <c r="B6" s="22">
        <v>17564.402810304451</v>
      </c>
    </row>
    <row r="7" spans="1:9" s="111" customFormat="1" ht="32.4" customHeight="1" x14ac:dyDescent="0.3">
      <c r="A7" s="22"/>
      <c r="B7" s="22"/>
    </row>
    <row r="8" spans="1:9" s="111" customFormat="1" ht="32.4" customHeight="1" x14ac:dyDescent="0.3">
      <c r="A8" s="22" t="s">
        <v>235</v>
      </c>
      <c r="B8" s="22"/>
    </row>
    <row r="9" spans="1:9" s="111" customFormat="1" ht="31.2" customHeight="1" thickBot="1" x14ac:dyDescent="0.35">
      <c r="A9" s="22"/>
      <c r="B9" s="22"/>
    </row>
    <row r="10" spans="1:9" s="111" customFormat="1" ht="31.2" customHeight="1" thickTop="1" thickBot="1" x14ac:dyDescent="0.35">
      <c r="A10" s="114" t="s">
        <v>77</v>
      </c>
      <c r="B10" s="115" t="s">
        <v>16</v>
      </c>
    </row>
    <row r="11" spans="1:9" s="111" customFormat="1" ht="33" customHeight="1" thickTop="1" thickBot="1" x14ac:dyDescent="0.35">
      <c r="A11" s="116" t="s">
        <v>14</v>
      </c>
      <c r="B11" s="117">
        <f>B6*B3</f>
        <v>228161.59250585482</v>
      </c>
    </row>
    <row r="12" spans="1:9" s="111" customFormat="1" ht="33" customHeight="1" thickTop="1" thickBot="1" x14ac:dyDescent="0.35">
      <c r="A12" s="116" t="s">
        <v>73</v>
      </c>
      <c r="B12" s="117">
        <f>B6*B4</f>
        <v>78161.592505854816</v>
      </c>
      <c r="C12" s="22"/>
      <c r="D12" s="22"/>
      <c r="F12" s="22"/>
      <c r="G12" s="22"/>
      <c r="H12" s="22"/>
      <c r="I12" s="22"/>
    </row>
    <row r="13" spans="1:9" s="111" customFormat="1" ht="33" customHeight="1" thickTop="1" thickBot="1" x14ac:dyDescent="0.35">
      <c r="A13" s="116" t="s">
        <v>74</v>
      </c>
      <c r="B13" s="117">
        <f>B11-B12</f>
        <v>150000</v>
      </c>
    </row>
    <row r="14" spans="1:9" s="111" customFormat="1" ht="33" customHeight="1" thickTop="1" thickBot="1" x14ac:dyDescent="0.35">
      <c r="A14" s="116" t="s">
        <v>75</v>
      </c>
      <c r="B14" s="117">
        <f>B5</f>
        <v>120000</v>
      </c>
    </row>
    <row r="15" spans="1:9" s="111" customFormat="1" ht="33" customHeight="1" thickTop="1" thickBot="1" x14ac:dyDescent="0.35">
      <c r="A15" s="116" t="s">
        <v>76</v>
      </c>
      <c r="B15" s="118">
        <f>B13-B14</f>
        <v>30000</v>
      </c>
    </row>
    <row r="16" spans="1:9" ht="43.95" customHeight="1" thickTop="1" x14ac:dyDescent="0.3"/>
    <row r="17" ht="43.95" customHeight="1" x14ac:dyDescent="0.3"/>
    <row r="18" ht="43.95" customHeight="1" x14ac:dyDescent="0.3"/>
    <row r="19" ht="43.95" customHeight="1" x14ac:dyDescent="0.3"/>
    <row r="20" ht="43.95" customHeight="1" x14ac:dyDescent="0.3"/>
    <row r="21" ht="43.95" customHeight="1" x14ac:dyDescent="0.3"/>
    <row r="22" ht="43.95" customHeight="1" x14ac:dyDescent="0.3"/>
    <row r="23" ht="43.95" customHeight="1" x14ac:dyDescent="0.3"/>
  </sheetData>
  <pageMargins left="0.7" right="0.7" top="0.75" bottom="0.75" header="0.3" footer="0.3"/>
  <ignoredErrors>
    <ignoredError sqref="B14" formula="1"/>
  </ignoredError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E8DBA8-6CC4-48FA-9C64-387E12281A73}">
  <dimension ref="A1:I23"/>
  <sheetViews>
    <sheetView workbookViewId="0">
      <selection activeCell="A8" sqref="A8"/>
    </sheetView>
  </sheetViews>
  <sheetFormatPr defaultRowHeight="14.4" x14ac:dyDescent="0.3"/>
  <cols>
    <col min="1" max="1" width="58.44140625" customWidth="1"/>
    <col min="2" max="2" width="21" customWidth="1"/>
    <col min="3" max="3" width="17.88671875" customWidth="1"/>
    <col min="4" max="4" width="21.6640625" customWidth="1"/>
    <col min="5" max="5" width="22.44140625" customWidth="1"/>
  </cols>
  <sheetData>
    <row r="1" spans="1:9" s="111" customFormat="1" ht="28.8" x14ac:dyDescent="0.3">
      <c r="A1" s="110" t="s">
        <v>17</v>
      </c>
    </row>
    <row r="2" spans="1:9" s="111" customFormat="1" ht="32.4" customHeight="1" x14ac:dyDescent="0.3"/>
    <row r="3" spans="1:9" s="111" customFormat="1" ht="32.4" customHeight="1" x14ac:dyDescent="0.3">
      <c r="A3" s="22" t="s">
        <v>230</v>
      </c>
      <c r="B3" s="112">
        <v>12.99</v>
      </c>
      <c r="D3" s="66"/>
    </row>
    <row r="4" spans="1:9" s="111" customFormat="1" ht="32.4" customHeight="1" x14ac:dyDescent="0.3">
      <c r="A4" s="22" t="s">
        <v>231</v>
      </c>
      <c r="B4" s="112">
        <v>4.45</v>
      </c>
    </row>
    <row r="5" spans="1:9" s="111" customFormat="1" ht="32.4" customHeight="1" x14ac:dyDescent="0.3">
      <c r="A5" s="22" t="s">
        <v>232</v>
      </c>
      <c r="B5" s="113">
        <v>120000</v>
      </c>
    </row>
    <row r="6" spans="1:9" s="111" customFormat="1" ht="32.4" customHeight="1" x14ac:dyDescent="0.3">
      <c r="A6" s="22" t="s">
        <v>72</v>
      </c>
      <c r="B6" s="22">
        <v>15000</v>
      </c>
    </row>
    <row r="7" spans="1:9" s="111" customFormat="1" ht="32.4" customHeight="1" x14ac:dyDescent="0.3">
      <c r="A7" s="22"/>
      <c r="B7" s="22"/>
    </row>
    <row r="8" spans="1:9" s="111" customFormat="1" ht="32.4" customHeight="1" x14ac:dyDescent="0.3">
      <c r="A8" s="22" t="s">
        <v>234</v>
      </c>
      <c r="B8" s="22"/>
    </row>
    <row r="9" spans="1:9" s="111" customFormat="1" ht="31.2" customHeight="1" thickBot="1" x14ac:dyDescent="0.35">
      <c r="A9" s="22"/>
      <c r="B9" s="22"/>
    </row>
    <row r="10" spans="1:9" s="111" customFormat="1" ht="31.2" customHeight="1" thickTop="1" thickBot="1" x14ac:dyDescent="0.35">
      <c r="A10" s="114" t="s">
        <v>77</v>
      </c>
      <c r="B10" s="115" t="s">
        <v>16</v>
      </c>
    </row>
    <row r="11" spans="1:9" s="111" customFormat="1" ht="33" customHeight="1" thickTop="1" thickBot="1" x14ac:dyDescent="0.35">
      <c r="A11" s="116" t="s">
        <v>14</v>
      </c>
      <c r="B11" s="117">
        <f>B6*B3</f>
        <v>194850</v>
      </c>
    </row>
    <row r="12" spans="1:9" s="111" customFormat="1" ht="33" customHeight="1" thickTop="1" thickBot="1" x14ac:dyDescent="0.35">
      <c r="A12" s="116" t="s">
        <v>73</v>
      </c>
      <c r="B12" s="117">
        <f>B6*B4</f>
        <v>66750</v>
      </c>
      <c r="C12" s="22"/>
      <c r="D12" s="22"/>
      <c r="F12" s="22"/>
      <c r="G12" s="22"/>
      <c r="H12" s="22"/>
      <c r="I12" s="22"/>
    </row>
    <row r="13" spans="1:9" s="111" customFormat="1" ht="33" customHeight="1" thickTop="1" thickBot="1" x14ac:dyDescent="0.35">
      <c r="A13" s="116" t="s">
        <v>74</v>
      </c>
      <c r="B13" s="117">
        <f>B11-B12</f>
        <v>128100</v>
      </c>
    </row>
    <row r="14" spans="1:9" s="111" customFormat="1" ht="33" customHeight="1" thickTop="1" thickBot="1" x14ac:dyDescent="0.35">
      <c r="A14" s="116" t="s">
        <v>75</v>
      </c>
      <c r="B14" s="117">
        <f>B5</f>
        <v>120000</v>
      </c>
    </row>
    <row r="15" spans="1:9" s="111" customFormat="1" ht="33" customHeight="1" thickTop="1" thickBot="1" x14ac:dyDescent="0.35">
      <c r="A15" s="116" t="s">
        <v>76</v>
      </c>
      <c r="B15" s="118">
        <f>B13-B14</f>
        <v>8100</v>
      </c>
    </row>
    <row r="16" spans="1:9" ht="43.95" customHeight="1" thickTop="1" x14ac:dyDescent="0.3"/>
    <row r="17" customFormat="1" ht="43.95" customHeight="1" x14ac:dyDescent="0.3"/>
    <row r="18" customFormat="1" ht="43.95" customHeight="1" x14ac:dyDescent="0.3"/>
    <row r="19" customFormat="1" ht="43.95" customHeight="1" x14ac:dyDescent="0.3"/>
    <row r="20" customFormat="1" ht="43.95" customHeight="1" x14ac:dyDescent="0.3"/>
    <row r="21" customFormat="1" ht="43.95" customHeight="1" x14ac:dyDescent="0.3"/>
    <row r="22" customFormat="1" ht="43.95" customHeight="1" x14ac:dyDescent="0.3"/>
    <row r="23" customFormat="1" ht="43.95" customHeight="1" x14ac:dyDescent="0.3"/>
  </sheetData>
  <pageMargins left="0.7" right="0.7" top="0.75" bottom="0.75" header="0.3" footer="0.3"/>
  <ignoredErrors>
    <ignoredError sqref="B14" formula="1"/>
  </ignoredError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4062AD-85D4-4CD3-8DC6-C487CB7FBCC1}">
  <dimension ref="A1:I23"/>
  <sheetViews>
    <sheetView workbookViewId="0">
      <selection activeCell="B3" sqref="B3"/>
    </sheetView>
  </sheetViews>
  <sheetFormatPr defaultRowHeight="14.4" x14ac:dyDescent="0.3"/>
  <cols>
    <col min="1" max="1" width="58.44140625" customWidth="1"/>
    <col min="2" max="2" width="21" customWidth="1"/>
    <col min="3" max="3" width="17.88671875" customWidth="1"/>
    <col min="4" max="4" width="21.6640625" customWidth="1"/>
    <col min="5" max="5" width="22.44140625" customWidth="1"/>
  </cols>
  <sheetData>
    <row r="1" spans="1:9" s="111" customFormat="1" ht="28.8" x14ac:dyDescent="0.3">
      <c r="A1" s="110" t="s">
        <v>17</v>
      </c>
    </row>
    <row r="2" spans="1:9" s="111" customFormat="1" ht="32.4" customHeight="1" x14ac:dyDescent="0.3"/>
    <row r="3" spans="1:9" s="111" customFormat="1" ht="32.4" customHeight="1" x14ac:dyDescent="0.3">
      <c r="A3" s="22" t="s">
        <v>230</v>
      </c>
      <c r="B3" s="112">
        <v>14.11666666666666</v>
      </c>
      <c r="D3" s="66"/>
    </row>
    <row r="4" spans="1:9" s="111" customFormat="1" ht="32.4" customHeight="1" x14ac:dyDescent="0.3">
      <c r="A4" s="22" t="s">
        <v>231</v>
      </c>
      <c r="B4" s="112">
        <v>4.45</v>
      </c>
    </row>
    <row r="5" spans="1:9" s="111" customFormat="1" ht="32.4" customHeight="1" x14ac:dyDescent="0.3">
      <c r="A5" s="22" t="s">
        <v>232</v>
      </c>
      <c r="B5" s="113">
        <v>120000</v>
      </c>
    </row>
    <row r="6" spans="1:9" s="111" customFormat="1" ht="32.4" customHeight="1" x14ac:dyDescent="0.3">
      <c r="A6" s="22" t="s">
        <v>72</v>
      </c>
      <c r="B6" s="22">
        <v>15000</v>
      </c>
    </row>
    <row r="7" spans="1:9" s="111" customFormat="1" ht="32.4" customHeight="1" x14ac:dyDescent="0.3">
      <c r="A7" s="22"/>
      <c r="B7" s="22"/>
    </row>
    <row r="8" spans="1:9" s="111" customFormat="1" ht="32.4" customHeight="1" x14ac:dyDescent="0.3">
      <c r="A8" s="22" t="s">
        <v>234</v>
      </c>
      <c r="B8" s="22"/>
    </row>
    <row r="9" spans="1:9" s="111" customFormat="1" ht="31.2" customHeight="1" thickBot="1" x14ac:dyDescent="0.35">
      <c r="A9" s="22"/>
      <c r="B9" s="22"/>
    </row>
    <row r="10" spans="1:9" s="111" customFormat="1" ht="31.2" customHeight="1" thickTop="1" thickBot="1" x14ac:dyDescent="0.35">
      <c r="A10" s="114" t="s">
        <v>77</v>
      </c>
      <c r="B10" s="115" t="s">
        <v>16</v>
      </c>
    </row>
    <row r="11" spans="1:9" s="111" customFormat="1" ht="33" customHeight="1" thickTop="1" thickBot="1" x14ac:dyDescent="0.35">
      <c r="A11" s="116" t="s">
        <v>14</v>
      </c>
      <c r="B11" s="117">
        <f>B6*B3</f>
        <v>211749.99999999991</v>
      </c>
    </row>
    <row r="12" spans="1:9" s="111" customFormat="1" ht="33" customHeight="1" thickTop="1" thickBot="1" x14ac:dyDescent="0.35">
      <c r="A12" s="116" t="s">
        <v>73</v>
      </c>
      <c r="B12" s="117">
        <f>B6*B4</f>
        <v>66750</v>
      </c>
      <c r="C12" s="22"/>
      <c r="D12" s="22"/>
      <c r="F12" s="22"/>
      <c r="G12" s="22"/>
      <c r="H12" s="22"/>
      <c r="I12" s="22"/>
    </row>
    <row r="13" spans="1:9" s="111" customFormat="1" ht="33" customHeight="1" thickTop="1" thickBot="1" x14ac:dyDescent="0.35">
      <c r="A13" s="116" t="s">
        <v>74</v>
      </c>
      <c r="B13" s="117">
        <f>B11-B12</f>
        <v>144999.99999999991</v>
      </c>
    </row>
    <row r="14" spans="1:9" s="111" customFormat="1" ht="33" customHeight="1" thickTop="1" thickBot="1" x14ac:dyDescent="0.35">
      <c r="A14" s="116" t="s">
        <v>75</v>
      </c>
      <c r="B14" s="117">
        <f>B5</f>
        <v>120000</v>
      </c>
    </row>
    <row r="15" spans="1:9" s="111" customFormat="1" ht="33" customHeight="1" thickTop="1" thickBot="1" x14ac:dyDescent="0.35">
      <c r="A15" s="116" t="s">
        <v>76</v>
      </c>
      <c r="B15" s="118">
        <f>B13-B14</f>
        <v>24999.999999999913</v>
      </c>
    </row>
    <row r="16" spans="1:9" ht="43.95" customHeight="1" thickTop="1" x14ac:dyDescent="0.3"/>
    <row r="17" customFormat="1" ht="43.95" customHeight="1" x14ac:dyDescent="0.3"/>
    <row r="18" customFormat="1" ht="43.95" customHeight="1" x14ac:dyDescent="0.3"/>
    <row r="19" customFormat="1" ht="43.95" customHeight="1" x14ac:dyDescent="0.3"/>
    <row r="20" customFormat="1" ht="43.95" customHeight="1" x14ac:dyDescent="0.3"/>
    <row r="21" customFormat="1" ht="43.95" customHeight="1" x14ac:dyDescent="0.3"/>
    <row r="22" customFormat="1" ht="43.95" customHeight="1" x14ac:dyDescent="0.3"/>
    <row r="23" customFormat="1" ht="43.95" customHeight="1" x14ac:dyDescent="0.3"/>
  </sheetData>
  <pageMargins left="0.7" right="0.7" top="0.75" bottom="0.75" header="0.3" footer="0.3"/>
  <ignoredErrors>
    <ignoredError sqref="B14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DB682B-6C2C-42CA-BF89-078DC17DAB73}">
  <dimension ref="A1:G16"/>
  <sheetViews>
    <sheetView workbookViewId="0"/>
  </sheetViews>
  <sheetFormatPr defaultColWidth="9.109375" defaultRowHeight="28.8" x14ac:dyDescent="0.55000000000000004"/>
  <cols>
    <col min="1" max="1" width="29" style="7" customWidth="1"/>
    <col min="2" max="4" width="32" style="7" customWidth="1"/>
    <col min="5" max="5" width="22.88671875" style="7" customWidth="1"/>
    <col min="6" max="6" width="24.33203125" style="7" customWidth="1"/>
    <col min="7" max="7" width="23.44140625" style="7" customWidth="1"/>
    <col min="8" max="16384" width="9.109375" style="7"/>
  </cols>
  <sheetData>
    <row r="1" spans="1:7" x14ac:dyDescent="0.55000000000000004">
      <c r="A1" s="7" t="s">
        <v>105</v>
      </c>
    </row>
    <row r="2" spans="1:7" x14ac:dyDescent="0.55000000000000004">
      <c r="A2" s="7" t="s">
        <v>104</v>
      </c>
    </row>
    <row r="3" spans="1:7" x14ac:dyDescent="0.55000000000000004">
      <c r="A3" s="7" t="s">
        <v>106</v>
      </c>
    </row>
    <row r="5" spans="1:7" ht="27.6" customHeight="1" x14ac:dyDescent="0.55000000000000004">
      <c r="A5" s="124" t="s">
        <v>9</v>
      </c>
      <c r="B5" s="3" t="s">
        <v>108</v>
      </c>
      <c r="C5" s="3" t="s">
        <v>49</v>
      </c>
      <c r="D5" s="3" t="s">
        <v>50</v>
      </c>
      <c r="F5" s="11"/>
      <c r="G5" s="11"/>
    </row>
    <row r="6" spans="1:7" ht="27.6" customHeight="1" x14ac:dyDescent="0.55000000000000004">
      <c r="A6" s="125"/>
      <c r="B6" s="3" t="s">
        <v>107</v>
      </c>
      <c r="C6" s="3" t="s">
        <v>16</v>
      </c>
      <c r="D6" s="3" t="s">
        <v>53</v>
      </c>
      <c r="F6" s="11"/>
      <c r="G6" s="11"/>
    </row>
    <row r="7" spans="1:7" x14ac:dyDescent="0.55000000000000004">
      <c r="A7" s="1" t="s">
        <v>66</v>
      </c>
      <c r="B7" s="4">
        <v>89</v>
      </c>
      <c r="C7" s="4">
        <v>550000</v>
      </c>
      <c r="D7" s="4">
        <v>95</v>
      </c>
    </row>
    <row r="8" spans="1:7" x14ac:dyDescent="0.55000000000000004">
      <c r="A8" s="1" t="s">
        <v>67</v>
      </c>
      <c r="B8" s="4">
        <v>98</v>
      </c>
      <c r="C8" s="4">
        <v>440000</v>
      </c>
      <c r="D8" s="4">
        <v>97</v>
      </c>
      <c r="G8" s="53"/>
    </row>
    <row r="9" spans="1:7" x14ac:dyDescent="0.55000000000000004">
      <c r="A9" s="1" t="s">
        <v>103</v>
      </c>
      <c r="B9" s="4">
        <v>92</v>
      </c>
      <c r="C9" s="4">
        <v>390000</v>
      </c>
      <c r="D9" s="4">
        <v>72</v>
      </c>
    </row>
    <row r="10" spans="1:7" x14ac:dyDescent="0.55000000000000004">
      <c r="A10" s="1" t="s">
        <v>69</v>
      </c>
      <c r="B10" s="4">
        <v>79</v>
      </c>
      <c r="C10" s="4">
        <v>890000</v>
      </c>
      <c r="D10" s="4">
        <v>99</v>
      </c>
      <c r="F10" s="54"/>
    </row>
    <row r="11" spans="1:7" x14ac:dyDescent="0.55000000000000004">
      <c r="A11" s="1" t="s">
        <v>70</v>
      </c>
      <c r="B11" s="4">
        <v>99</v>
      </c>
      <c r="C11" s="4">
        <v>590000</v>
      </c>
      <c r="D11" s="4">
        <v>92</v>
      </c>
    </row>
    <row r="12" spans="1:7" ht="29.4" thickBot="1" x14ac:dyDescent="0.6">
      <c r="A12" s="4"/>
      <c r="B12" s="1"/>
      <c r="C12" s="10"/>
      <c r="D12" s="15"/>
      <c r="E12" s="16"/>
    </row>
    <row r="13" spans="1:7" ht="30" thickTop="1" thickBot="1" x14ac:dyDescent="0.6">
      <c r="A13" s="1" t="s">
        <v>54</v>
      </c>
      <c r="B13" s="55"/>
      <c r="C13" s="55"/>
      <c r="D13" s="55"/>
    </row>
    <row r="14" spans="1:7" ht="30" thickTop="1" thickBot="1" x14ac:dyDescent="0.6">
      <c r="A14" s="1" t="s">
        <v>55</v>
      </c>
      <c r="B14" s="55"/>
      <c r="C14" s="55"/>
      <c r="D14" s="55"/>
    </row>
    <row r="15" spans="1:7" ht="30" thickTop="1" thickBot="1" x14ac:dyDescent="0.6">
      <c r="A15" s="1" t="s">
        <v>48</v>
      </c>
      <c r="B15" s="55"/>
      <c r="C15" s="55"/>
      <c r="D15" s="55"/>
    </row>
    <row r="16" spans="1:7" ht="29.4" thickTop="1" x14ac:dyDescent="0.55000000000000004"/>
  </sheetData>
  <mergeCells count="1">
    <mergeCell ref="A5:A6"/>
  </mergeCells>
  <pageMargins left="0.7" right="0.7" top="0.75" bottom="0.75" header="0.3" footer="0.3"/>
  <pageSetup paperSize="9" orientation="portrait" horizontalDpi="4294967293" verticalDpi="0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769CC1-2408-4558-A9CB-88EF9A4349A1}">
  <dimension ref="A1:I23"/>
  <sheetViews>
    <sheetView workbookViewId="0">
      <selection activeCell="A4" sqref="A1:XFD1048576"/>
    </sheetView>
  </sheetViews>
  <sheetFormatPr defaultRowHeight="14.4" x14ac:dyDescent="0.3"/>
  <cols>
    <col min="1" max="1" width="58.44140625" customWidth="1"/>
    <col min="2" max="2" width="21" customWidth="1"/>
    <col min="3" max="3" width="17.88671875" customWidth="1"/>
    <col min="4" max="4" width="21.6640625" customWidth="1"/>
    <col min="5" max="5" width="22.44140625" customWidth="1"/>
  </cols>
  <sheetData>
    <row r="1" spans="1:9" s="111" customFormat="1" ht="28.8" x14ac:dyDescent="0.3">
      <c r="A1" s="110" t="s">
        <v>17</v>
      </c>
    </row>
    <row r="2" spans="1:9" s="111" customFormat="1" ht="32.4" customHeight="1" x14ac:dyDescent="0.3"/>
    <row r="3" spans="1:9" s="111" customFormat="1" ht="32.4" customHeight="1" x14ac:dyDescent="0.3">
      <c r="A3" s="22" t="s">
        <v>230</v>
      </c>
      <c r="B3" s="112">
        <v>12.99</v>
      </c>
      <c r="D3" s="66"/>
    </row>
    <row r="4" spans="1:9" s="111" customFormat="1" ht="32.4" customHeight="1" x14ac:dyDescent="0.3">
      <c r="A4" s="22" t="s">
        <v>231</v>
      </c>
      <c r="B4" s="112">
        <v>4.45</v>
      </c>
    </row>
    <row r="5" spans="1:9" s="111" customFormat="1" ht="32.4" customHeight="1" x14ac:dyDescent="0.3">
      <c r="A5" s="22" t="s">
        <v>232</v>
      </c>
      <c r="B5" s="113">
        <v>120000</v>
      </c>
    </row>
    <row r="6" spans="1:9" s="111" customFormat="1" ht="32.4" customHeight="1" x14ac:dyDescent="0.3">
      <c r="A6" s="22" t="s">
        <v>72</v>
      </c>
      <c r="B6" s="22">
        <v>15000</v>
      </c>
    </row>
    <row r="7" spans="1:9" s="111" customFormat="1" ht="32.4" customHeight="1" x14ac:dyDescent="0.3">
      <c r="A7" s="22"/>
      <c r="B7" s="22"/>
    </row>
    <row r="8" spans="1:9" s="111" customFormat="1" ht="32.4" customHeight="1" x14ac:dyDescent="0.3">
      <c r="A8" s="22" t="s">
        <v>233</v>
      </c>
      <c r="B8" s="22"/>
    </row>
    <row r="9" spans="1:9" s="111" customFormat="1" ht="31.2" customHeight="1" thickBot="1" x14ac:dyDescent="0.35">
      <c r="A9" s="22"/>
      <c r="B9" s="22"/>
    </row>
    <row r="10" spans="1:9" s="111" customFormat="1" ht="31.2" customHeight="1" thickTop="1" thickBot="1" x14ac:dyDescent="0.35">
      <c r="A10" s="114" t="s">
        <v>77</v>
      </c>
      <c r="B10" s="115" t="s">
        <v>16</v>
      </c>
    </row>
    <row r="11" spans="1:9" s="111" customFormat="1" ht="33" customHeight="1" thickTop="1" thickBot="1" x14ac:dyDescent="0.35">
      <c r="A11" s="116" t="s">
        <v>14</v>
      </c>
      <c r="B11" s="117">
        <f>B6*B3</f>
        <v>194850</v>
      </c>
    </row>
    <row r="12" spans="1:9" s="111" customFormat="1" ht="33" customHeight="1" thickTop="1" thickBot="1" x14ac:dyDescent="0.35">
      <c r="A12" s="116" t="s">
        <v>73</v>
      </c>
      <c r="B12" s="117">
        <f>B6*B4</f>
        <v>66750</v>
      </c>
      <c r="C12" s="22"/>
      <c r="D12" s="22"/>
      <c r="F12" s="22"/>
      <c r="G12" s="22"/>
      <c r="H12" s="22"/>
      <c r="I12" s="22"/>
    </row>
    <row r="13" spans="1:9" s="111" customFormat="1" ht="33" customHeight="1" thickTop="1" thickBot="1" x14ac:dyDescent="0.35">
      <c r="A13" s="116" t="s">
        <v>74</v>
      </c>
      <c r="B13" s="117">
        <f>B11-B12</f>
        <v>128100</v>
      </c>
    </row>
    <row r="14" spans="1:9" s="111" customFormat="1" ht="33" customHeight="1" thickTop="1" thickBot="1" x14ac:dyDescent="0.35">
      <c r="A14" s="116" t="s">
        <v>75</v>
      </c>
      <c r="B14" s="117">
        <f>B5</f>
        <v>120000</v>
      </c>
    </row>
    <row r="15" spans="1:9" s="111" customFormat="1" ht="33" customHeight="1" thickTop="1" thickBot="1" x14ac:dyDescent="0.35">
      <c r="A15" s="116" t="s">
        <v>76</v>
      </c>
      <c r="B15" s="118">
        <f>B13-B14</f>
        <v>8100</v>
      </c>
    </row>
    <row r="16" spans="1:9" ht="43.95" customHeight="1" thickTop="1" x14ac:dyDescent="0.3"/>
    <row r="17" customFormat="1" ht="43.95" customHeight="1" x14ac:dyDescent="0.3"/>
    <row r="18" customFormat="1" ht="43.95" customHeight="1" x14ac:dyDescent="0.3"/>
    <row r="19" customFormat="1" ht="43.95" customHeight="1" x14ac:dyDescent="0.3"/>
    <row r="20" customFormat="1" ht="43.95" customHeight="1" x14ac:dyDescent="0.3"/>
    <row r="21" customFormat="1" ht="43.95" customHeight="1" x14ac:dyDescent="0.3"/>
    <row r="22" customFormat="1" ht="43.95" customHeight="1" x14ac:dyDescent="0.3"/>
    <row r="23" customFormat="1" ht="43.95" customHeight="1" x14ac:dyDescent="0.3"/>
  </sheetData>
  <pageMargins left="0.7" right="0.7" top="0.75" bottom="0.75" header="0.3" footer="0.3"/>
  <ignoredErrors>
    <ignoredError sqref="B14" formula="1"/>
  </ignoredErrors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4C0575-C5E9-4A44-9299-92D73649A158}">
  <dimension ref="A1:I23"/>
  <sheetViews>
    <sheetView workbookViewId="0"/>
  </sheetViews>
  <sheetFormatPr defaultRowHeight="14.4" x14ac:dyDescent="0.3"/>
  <cols>
    <col min="1" max="1" width="58.44140625" customWidth="1"/>
    <col min="2" max="2" width="21" customWidth="1"/>
    <col min="3" max="3" width="17.88671875" customWidth="1"/>
    <col min="4" max="4" width="21.6640625" customWidth="1"/>
    <col min="5" max="5" width="22.44140625" customWidth="1"/>
  </cols>
  <sheetData>
    <row r="1" spans="1:9" s="111" customFormat="1" ht="28.8" x14ac:dyDescent="0.3">
      <c r="A1" s="110" t="s">
        <v>17</v>
      </c>
    </row>
    <row r="2" spans="1:9" s="111" customFormat="1" ht="32.4" customHeight="1" x14ac:dyDescent="0.3"/>
    <row r="3" spans="1:9" s="111" customFormat="1" ht="32.4" customHeight="1" x14ac:dyDescent="0.3">
      <c r="A3" s="22" t="s">
        <v>230</v>
      </c>
      <c r="B3" s="112">
        <v>12.99</v>
      </c>
      <c r="D3" s="66"/>
    </row>
    <row r="4" spans="1:9" s="111" customFormat="1" ht="32.4" customHeight="1" x14ac:dyDescent="0.3">
      <c r="A4" s="22" t="s">
        <v>231</v>
      </c>
      <c r="B4" s="112">
        <v>4.45</v>
      </c>
    </row>
    <row r="5" spans="1:9" s="111" customFormat="1" ht="32.4" customHeight="1" x14ac:dyDescent="0.3">
      <c r="A5" s="22" t="s">
        <v>232</v>
      </c>
      <c r="B5" s="113">
        <v>120000</v>
      </c>
    </row>
    <row r="6" spans="1:9" s="111" customFormat="1" ht="32.4" customHeight="1" x14ac:dyDescent="0.3">
      <c r="A6" s="22" t="s">
        <v>72</v>
      </c>
      <c r="B6" s="22">
        <v>14051.52224824356</v>
      </c>
    </row>
    <row r="7" spans="1:9" s="111" customFormat="1" ht="32.4" customHeight="1" x14ac:dyDescent="0.3">
      <c r="A7" s="22"/>
      <c r="B7" s="22"/>
    </row>
    <row r="8" spans="1:9" s="111" customFormat="1" ht="32.4" customHeight="1" x14ac:dyDescent="0.3">
      <c r="A8" s="22" t="s">
        <v>233</v>
      </c>
      <c r="B8" s="22"/>
    </row>
    <row r="9" spans="1:9" s="111" customFormat="1" ht="31.2" customHeight="1" thickBot="1" x14ac:dyDescent="0.35">
      <c r="A9" s="22"/>
      <c r="B9" s="22"/>
    </row>
    <row r="10" spans="1:9" s="111" customFormat="1" ht="31.2" customHeight="1" thickTop="1" thickBot="1" x14ac:dyDescent="0.35">
      <c r="A10" s="114" t="s">
        <v>77</v>
      </c>
      <c r="B10" s="115" t="s">
        <v>16</v>
      </c>
    </row>
    <row r="11" spans="1:9" s="111" customFormat="1" ht="33" customHeight="1" thickTop="1" thickBot="1" x14ac:dyDescent="0.35">
      <c r="A11" s="116" t="s">
        <v>14</v>
      </c>
      <c r="B11" s="117">
        <f>B6*B3</f>
        <v>182529.27400468386</v>
      </c>
    </row>
    <row r="12" spans="1:9" s="111" customFormat="1" ht="33" customHeight="1" thickTop="1" thickBot="1" x14ac:dyDescent="0.35">
      <c r="A12" s="116" t="s">
        <v>73</v>
      </c>
      <c r="B12" s="117">
        <f>B6*B4</f>
        <v>62529.274004683844</v>
      </c>
      <c r="C12" s="22"/>
      <c r="D12" s="22"/>
      <c r="F12" s="22"/>
      <c r="G12" s="22"/>
      <c r="H12" s="22"/>
      <c r="I12" s="22"/>
    </row>
    <row r="13" spans="1:9" s="111" customFormat="1" ht="33" customHeight="1" thickTop="1" thickBot="1" x14ac:dyDescent="0.35">
      <c r="A13" s="116" t="s">
        <v>74</v>
      </c>
      <c r="B13" s="117">
        <f>B11-B12</f>
        <v>120000.00000000001</v>
      </c>
    </row>
    <row r="14" spans="1:9" s="111" customFormat="1" ht="33" customHeight="1" thickTop="1" thickBot="1" x14ac:dyDescent="0.35">
      <c r="A14" s="116" t="s">
        <v>75</v>
      </c>
      <c r="B14" s="117">
        <f>B5</f>
        <v>120000</v>
      </c>
    </row>
    <row r="15" spans="1:9" s="111" customFormat="1" ht="33" customHeight="1" thickTop="1" thickBot="1" x14ac:dyDescent="0.35">
      <c r="A15" s="116" t="s">
        <v>76</v>
      </c>
      <c r="B15" s="118">
        <f>B13-B14</f>
        <v>0</v>
      </c>
    </row>
    <row r="16" spans="1:9" ht="43.95" customHeight="1" thickTop="1" x14ac:dyDescent="0.3"/>
    <row r="17" customFormat="1" ht="43.95" customHeight="1" x14ac:dyDescent="0.3"/>
    <row r="18" customFormat="1" ht="43.95" customHeight="1" x14ac:dyDescent="0.3"/>
    <row r="19" customFormat="1" ht="43.95" customHeight="1" x14ac:dyDescent="0.3"/>
    <row r="20" customFormat="1" ht="43.95" customHeight="1" x14ac:dyDescent="0.3"/>
    <row r="21" customFormat="1" ht="43.95" customHeight="1" x14ac:dyDescent="0.3"/>
    <row r="22" customFormat="1" ht="43.95" customHeight="1" x14ac:dyDescent="0.3"/>
    <row r="23" customFormat="1" ht="43.95" customHeight="1" x14ac:dyDescent="0.3"/>
  </sheetData>
  <pageMargins left="0.7" right="0.7" top="0.75" bottom="0.75" header="0.3" footer="0.3"/>
  <ignoredErrors>
    <ignoredError sqref="B14" formula="1"/>
  </ignoredErrors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282C37-4E3C-48D2-92D4-C9E0EEDAAA18}">
  <dimension ref="A1:I23"/>
  <sheetViews>
    <sheetView workbookViewId="0"/>
  </sheetViews>
  <sheetFormatPr defaultRowHeight="14.4" x14ac:dyDescent="0.3"/>
  <cols>
    <col min="1" max="1" width="58.44140625" customWidth="1"/>
    <col min="2" max="2" width="21" customWidth="1"/>
    <col min="3" max="3" width="17.88671875" customWidth="1"/>
    <col min="4" max="4" width="21.6640625" customWidth="1"/>
    <col min="5" max="5" width="22.44140625" customWidth="1"/>
  </cols>
  <sheetData>
    <row r="1" spans="1:9" s="111" customFormat="1" ht="28.8" x14ac:dyDescent="0.3">
      <c r="A1" s="110" t="s">
        <v>17</v>
      </c>
    </row>
    <row r="2" spans="1:9" s="111" customFormat="1" ht="32.4" customHeight="1" x14ac:dyDescent="0.3"/>
    <row r="3" spans="1:9" s="111" customFormat="1" ht="32.4" customHeight="1" x14ac:dyDescent="0.3">
      <c r="A3" s="22" t="s">
        <v>230</v>
      </c>
      <c r="B3" s="112">
        <v>12.99</v>
      </c>
      <c r="D3" s="66"/>
    </row>
    <row r="4" spans="1:9" s="111" customFormat="1" ht="32.4" customHeight="1" x14ac:dyDescent="0.3">
      <c r="A4" s="22" t="s">
        <v>231</v>
      </c>
      <c r="B4" s="112">
        <v>4.45</v>
      </c>
    </row>
    <row r="5" spans="1:9" s="111" customFormat="1" ht="32.4" customHeight="1" x14ac:dyDescent="0.3">
      <c r="A5" s="22" t="s">
        <v>232</v>
      </c>
      <c r="B5" s="113">
        <v>120000</v>
      </c>
    </row>
    <row r="6" spans="1:9" s="111" customFormat="1" ht="32.4" customHeight="1" x14ac:dyDescent="0.3">
      <c r="A6" s="22" t="s">
        <v>72</v>
      </c>
      <c r="B6" s="22">
        <v>15000</v>
      </c>
    </row>
    <row r="7" spans="1:9" s="111" customFormat="1" ht="32.4" customHeight="1" x14ac:dyDescent="0.3">
      <c r="A7" s="22"/>
      <c r="B7" s="22"/>
    </row>
    <row r="8" spans="1:9" s="111" customFormat="1" ht="32.4" customHeight="1" x14ac:dyDescent="0.3">
      <c r="A8" s="22" t="s">
        <v>236</v>
      </c>
      <c r="B8" s="22"/>
    </row>
    <row r="9" spans="1:9" s="111" customFormat="1" ht="31.2" customHeight="1" thickBot="1" x14ac:dyDescent="0.35">
      <c r="A9" s="22"/>
      <c r="B9" s="22"/>
    </row>
    <row r="10" spans="1:9" s="111" customFormat="1" ht="31.2" customHeight="1" thickTop="1" thickBot="1" x14ac:dyDescent="0.35">
      <c r="A10" s="114" t="s">
        <v>77</v>
      </c>
      <c r="B10" s="115" t="s">
        <v>16</v>
      </c>
    </row>
    <row r="11" spans="1:9" s="111" customFormat="1" ht="33" customHeight="1" thickTop="1" thickBot="1" x14ac:dyDescent="0.35">
      <c r="A11" s="116" t="s">
        <v>14</v>
      </c>
      <c r="B11" s="117">
        <f>B6*B3</f>
        <v>194850</v>
      </c>
    </row>
    <row r="12" spans="1:9" s="111" customFormat="1" ht="33" customHeight="1" thickTop="1" thickBot="1" x14ac:dyDescent="0.35">
      <c r="A12" s="116" t="s">
        <v>73</v>
      </c>
      <c r="B12" s="117">
        <f>B6*B4</f>
        <v>66750</v>
      </c>
      <c r="C12" s="22"/>
      <c r="D12" s="22"/>
      <c r="F12" s="22"/>
      <c r="G12" s="22"/>
      <c r="H12" s="22"/>
      <c r="I12" s="22"/>
    </row>
    <row r="13" spans="1:9" s="111" customFormat="1" ht="33" customHeight="1" thickTop="1" thickBot="1" x14ac:dyDescent="0.35">
      <c r="A13" s="116" t="s">
        <v>74</v>
      </c>
      <c r="B13" s="117">
        <f>B11-B12</f>
        <v>128100</v>
      </c>
    </row>
    <row r="14" spans="1:9" s="111" customFormat="1" ht="33" customHeight="1" thickTop="1" thickBot="1" x14ac:dyDescent="0.35">
      <c r="A14" s="116" t="s">
        <v>75</v>
      </c>
      <c r="B14" s="117">
        <f>B5</f>
        <v>120000</v>
      </c>
    </row>
    <row r="15" spans="1:9" s="111" customFormat="1" ht="33" customHeight="1" thickTop="1" thickBot="1" x14ac:dyDescent="0.35">
      <c r="A15" s="116" t="s">
        <v>76</v>
      </c>
      <c r="B15" s="118">
        <f>B13-B14</f>
        <v>8100</v>
      </c>
    </row>
    <row r="16" spans="1:9" ht="43.95" customHeight="1" thickTop="1" x14ac:dyDescent="0.3"/>
    <row r="17" customFormat="1" ht="43.95" customHeight="1" x14ac:dyDescent="0.3"/>
    <row r="18" customFormat="1" ht="43.95" customHeight="1" x14ac:dyDescent="0.3"/>
    <row r="19" customFormat="1" ht="43.95" customHeight="1" x14ac:dyDescent="0.3"/>
    <row r="20" customFormat="1" ht="43.95" customHeight="1" x14ac:dyDescent="0.3"/>
    <row r="21" customFormat="1" ht="43.95" customHeight="1" x14ac:dyDescent="0.3"/>
    <row r="22" customFormat="1" ht="43.95" customHeight="1" x14ac:dyDescent="0.3"/>
    <row r="23" customFormat="1" ht="43.95" customHeight="1" x14ac:dyDescent="0.3"/>
  </sheetData>
  <pageMargins left="0.7" right="0.7" top="0.75" bottom="0.75" header="0.3" footer="0.3"/>
  <ignoredErrors>
    <ignoredError sqref="B14" formula="1"/>
  </ignoredErrors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4A2256-B76D-4D70-B5F9-FAA43EB55683}">
  <dimension ref="A1:I23"/>
  <sheetViews>
    <sheetView workbookViewId="0"/>
  </sheetViews>
  <sheetFormatPr defaultRowHeight="14.4" x14ac:dyDescent="0.3"/>
  <cols>
    <col min="1" max="1" width="58.44140625" customWidth="1"/>
    <col min="2" max="2" width="21" customWidth="1"/>
    <col min="3" max="3" width="17.88671875" customWidth="1"/>
    <col min="4" max="4" width="21.6640625" customWidth="1"/>
    <col min="5" max="5" width="22.44140625" customWidth="1"/>
  </cols>
  <sheetData>
    <row r="1" spans="1:9" s="111" customFormat="1" ht="28.8" x14ac:dyDescent="0.3">
      <c r="A1" s="110" t="s">
        <v>17</v>
      </c>
    </row>
    <row r="2" spans="1:9" s="111" customFormat="1" ht="32.4" customHeight="1" x14ac:dyDescent="0.3"/>
    <row r="3" spans="1:9" s="111" customFormat="1" ht="32.4" customHeight="1" x14ac:dyDescent="0.3">
      <c r="A3" s="22" t="s">
        <v>230</v>
      </c>
      <c r="B3" s="112">
        <v>16.666666666666671</v>
      </c>
      <c r="D3" s="66"/>
    </row>
    <row r="4" spans="1:9" s="111" customFormat="1" ht="32.4" customHeight="1" x14ac:dyDescent="0.3">
      <c r="A4" s="22" t="s">
        <v>231</v>
      </c>
      <c r="B4" s="112">
        <v>4.45</v>
      </c>
    </row>
    <row r="5" spans="1:9" s="111" customFormat="1" ht="32.4" customHeight="1" x14ac:dyDescent="0.3">
      <c r="A5" s="22" t="s">
        <v>232</v>
      </c>
      <c r="B5" s="113">
        <v>120000</v>
      </c>
    </row>
    <row r="6" spans="1:9" s="111" customFormat="1" ht="32.4" customHeight="1" x14ac:dyDescent="0.3">
      <c r="A6" s="22" t="s">
        <v>72</v>
      </c>
      <c r="B6" s="22">
        <v>15000</v>
      </c>
    </row>
    <row r="7" spans="1:9" s="111" customFormat="1" ht="32.4" customHeight="1" x14ac:dyDescent="0.3">
      <c r="A7" s="22"/>
      <c r="B7" s="22"/>
    </row>
    <row r="8" spans="1:9" s="111" customFormat="1" ht="32.4" customHeight="1" x14ac:dyDescent="0.3">
      <c r="A8" s="22" t="s">
        <v>236</v>
      </c>
      <c r="B8" s="22"/>
    </row>
    <row r="9" spans="1:9" s="111" customFormat="1" ht="31.2" customHeight="1" thickBot="1" x14ac:dyDescent="0.35">
      <c r="A9" s="22"/>
      <c r="B9" s="22"/>
    </row>
    <row r="10" spans="1:9" s="111" customFormat="1" ht="31.2" customHeight="1" thickTop="1" thickBot="1" x14ac:dyDescent="0.35">
      <c r="A10" s="114" t="s">
        <v>77</v>
      </c>
      <c r="B10" s="115" t="s">
        <v>16</v>
      </c>
    </row>
    <row r="11" spans="1:9" s="111" customFormat="1" ht="33" customHeight="1" thickTop="1" thickBot="1" x14ac:dyDescent="0.35">
      <c r="A11" s="116" t="s">
        <v>14</v>
      </c>
      <c r="B11" s="117">
        <f>B6*B3</f>
        <v>250000.00000000006</v>
      </c>
    </row>
    <row r="12" spans="1:9" s="111" customFormat="1" ht="33" customHeight="1" thickTop="1" thickBot="1" x14ac:dyDescent="0.35">
      <c r="A12" s="116" t="s">
        <v>73</v>
      </c>
      <c r="B12" s="117">
        <f>B6*B4</f>
        <v>66750</v>
      </c>
      <c r="C12" s="22"/>
      <c r="D12" s="22"/>
      <c r="F12" s="22"/>
      <c r="G12" s="22"/>
      <c r="H12" s="22"/>
      <c r="I12" s="22"/>
    </row>
    <row r="13" spans="1:9" s="111" customFormat="1" ht="33" customHeight="1" thickTop="1" thickBot="1" x14ac:dyDescent="0.35">
      <c r="A13" s="116" t="s">
        <v>74</v>
      </c>
      <c r="B13" s="117">
        <f>B11-B12</f>
        <v>183250.00000000006</v>
      </c>
    </row>
    <row r="14" spans="1:9" s="111" customFormat="1" ht="33" customHeight="1" thickTop="1" thickBot="1" x14ac:dyDescent="0.35">
      <c r="A14" s="116" t="s">
        <v>75</v>
      </c>
      <c r="B14" s="117">
        <f>B5</f>
        <v>120000</v>
      </c>
    </row>
    <row r="15" spans="1:9" s="111" customFormat="1" ht="33" customHeight="1" thickTop="1" thickBot="1" x14ac:dyDescent="0.35">
      <c r="A15" s="116" t="s">
        <v>76</v>
      </c>
      <c r="B15" s="118">
        <f>B13-B14</f>
        <v>63250.000000000058</v>
      </c>
    </row>
    <row r="16" spans="1:9" ht="43.95" customHeight="1" thickTop="1" x14ac:dyDescent="0.3"/>
    <row r="17" customFormat="1" ht="43.95" customHeight="1" x14ac:dyDescent="0.3"/>
    <row r="18" customFormat="1" ht="43.95" customHeight="1" x14ac:dyDescent="0.3"/>
    <row r="19" customFormat="1" ht="43.95" customHeight="1" x14ac:dyDescent="0.3"/>
    <row r="20" customFormat="1" ht="43.95" customHeight="1" x14ac:dyDescent="0.3"/>
    <row r="21" customFormat="1" ht="43.95" customHeight="1" x14ac:dyDescent="0.3"/>
    <row r="22" customFormat="1" ht="43.95" customHeight="1" x14ac:dyDescent="0.3"/>
    <row r="23" customFormat="1" ht="43.95" customHeight="1" x14ac:dyDescent="0.3"/>
  </sheetData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6C5730-4584-4E63-BFC4-83519F25DFC8}">
  <dimension ref="A1:E37"/>
  <sheetViews>
    <sheetView workbookViewId="0"/>
  </sheetViews>
  <sheetFormatPr defaultRowHeight="14.4" x14ac:dyDescent="0.3"/>
  <cols>
    <col min="1" max="2" width="23.109375" customWidth="1"/>
  </cols>
  <sheetData>
    <row r="1" spans="1:5" ht="23.4" x14ac:dyDescent="0.3">
      <c r="A1" s="66" t="s">
        <v>237</v>
      </c>
    </row>
    <row r="2" spans="1:5" s="20" customFormat="1" ht="23.4" x14ac:dyDescent="0.3">
      <c r="A2" s="66" t="s">
        <v>241</v>
      </c>
    </row>
    <row r="3" spans="1:5" s="20" customFormat="1" ht="23.4" x14ac:dyDescent="0.3">
      <c r="A3" s="66" t="s">
        <v>242</v>
      </c>
    </row>
    <row r="4" spans="1:5" s="20" customFormat="1" ht="23.4" x14ac:dyDescent="0.3">
      <c r="A4" s="66" t="s">
        <v>243</v>
      </c>
    </row>
    <row r="5" spans="1:5" s="20" customFormat="1" ht="18" x14ac:dyDescent="0.3"/>
    <row r="6" spans="1:5" s="20" customFormat="1" ht="21" x14ac:dyDescent="0.3">
      <c r="A6" s="82" t="s">
        <v>239</v>
      </c>
      <c r="B6" s="82" t="s">
        <v>238</v>
      </c>
      <c r="C6" s="19"/>
      <c r="D6" s="19"/>
      <c r="E6" s="19"/>
    </row>
    <row r="7" spans="1:5" s="20" customFormat="1" ht="21" x14ac:dyDescent="0.3">
      <c r="A7" s="119">
        <v>1200</v>
      </c>
      <c r="B7" s="120">
        <v>15048</v>
      </c>
      <c r="C7" s="19"/>
      <c r="D7" s="19"/>
      <c r="E7" s="19"/>
    </row>
    <row r="8" spans="1:5" s="20" customFormat="1" ht="21" x14ac:dyDescent="0.3">
      <c r="A8" s="119">
        <v>2000</v>
      </c>
      <c r="B8" s="120">
        <v>15680</v>
      </c>
      <c r="C8" s="19"/>
      <c r="D8" s="19"/>
      <c r="E8" s="19"/>
    </row>
    <row r="9" spans="1:5" s="20" customFormat="1" ht="21" x14ac:dyDescent="0.3">
      <c r="A9" s="119">
        <v>2300</v>
      </c>
      <c r="B9" s="120">
        <v>16250</v>
      </c>
      <c r="C9" s="19"/>
      <c r="D9" s="19"/>
      <c r="E9" s="19"/>
    </row>
    <row r="10" spans="1:5" s="20" customFormat="1" ht="21" x14ac:dyDescent="0.3">
      <c r="A10" s="119">
        <v>4000</v>
      </c>
      <c r="B10" s="120">
        <v>22940</v>
      </c>
      <c r="C10" s="19"/>
      <c r="D10" s="19"/>
      <c r="E10" s="19"/>
    </row>
    <row r="11" spans="1:5" s="20" customFormat="1" ht="21" x14ac:dyDescent="0.3">
      <c r="A11" s="119">
        <v>4700</v>
      </c>
      <c r="B11" s="120">
        <v>24468</v>
      </c>
      <c r="C11" s="19"/>
      <c r="D11" s="19"/>
      <c r="E11" s="19"/>
    </row>
    <row r="12" spans="1:5" s="20" customFormat="1" ht="21" x14ac:dyDescent="0.3">
      <c r="A12" s="119">
        <v>5000</v>
      </c>
      <c r="B12" s="120">
        <v>25500</v>
      </c>
      <c r="C12" s="19"/>
      <c r="D12" s="19"/>
      <c r="E12" s="19"/>
    </row>
    <row r="13" spans="1:5" s="20" customFormat="1" ht="21" x14ac:dyDescent="0.3">
      <c r="A13" s="119">
        <v>6500</v>
      </c>
      <c r="B13" s="120">
        <v>27900</v>
      </c>
      <c r="C13" s="19"/>
      <c r="D13" s="19"/>
      <c r="E13" s="19"/>
    </row>
    <row r="14" spans="1:5" s="20" customFormat="1" ht="21.6" thickBot="1" x14ac:dyDescent="0.35">
      <c r="A14" s="19"/>
      <c r="B14" s="19"/>
      <c r="C14" s="19"/>
      <c r="D14" s="19"/>
      <c r="E14" s="19"/>
    </row>
    <row r="15" spans="1:5" s="20" customFormat="1" ht="28.2" customHeight="1" thickBot="1" x14ac:dyDescent="0.35">
      <c r="A15" s="134" t="s">
        <v>240</v>
      </c>
      <c r="B15" s="135"/>
      <c r="C15" s="19"/>
      <c r="D15" s="19"/>
      <c r="E15" s="19"/>
    </row>
    <row r="16" spans="1:5" s="20" customFormat="1" ht="28.2" customHeight="1" thickBot="1" x14ac:dyDescent="0.35">
      <c r="A16" s="121" t="s">
        <v>239</v>
      </c>
      <c r="B16" s="121" t="s">
        <v>238</v>
      </c>
      <c r="C16" s="19"/>
      <c r="D16" s="19"/>
      <c r="E16" s="19"/>
    </row>
    <row r="17" spans="1:5" s="20" customFormat="1" ht="28.2" customHeight="1" thickBot="1" x14ac:dyDescent="0.35">
      <c r="A17" s="122">
        <v>1600</v>
      </c>
      <c r="B17" s="123"/>
      <c r="C17" s="19"/>
      <c r="D17" s="19"/>
      <c r="E17" s="19"/>
    </row>
    <row r="18" spans="1:5" s="20" customFormat="1" ht="28.2" customHeight="1" thickBot="1" x14ac:dyDescent="0.35">
      <c r="A18" s="122">
        <v>4400</v>
      </c>
      <c r="B18" s="123"/>
      <c r="C18" s="19"/>
      <c r="D18" s="19"/>
      <c r="E18" s="19"/>
    </row>
    <row r="19" spans="1:5" s="20" customFormat="1" ht="28.2" customHeight="1" thickBot="1" x14ac:dyDescent="0.35">
      <c r="A19" s="122">
        <v>6000</v>
      </c>
      <c r="B19" s="123"/>
      <c r="C19" s="19"/>
      <c r="D19" s="19"/>
      <c r="E19" s="19"/>
    </row>
    <row r="20" spans="1:5" s="20" customFormat="1" ht="21" x14ac:dyDescent="0.3">
      <c r="A20" s="19"/>
      <c r="B20" s="19"/>
      <c r="C20" s="19"/>
      <c r="D20" s="19"/>
      <c r="E20" s="19"/>
    </row>
    <row r="21" spans="1:5" s="20" customFormat="1" ht="18" x14ac:dyDescent="0.3"/>
    <row r="22" spans="1:5" s="20" customFormat="1" ht="18" x14ac:dyDescent="0.3"/>
    <row r="23" spans="1:5" s="20" customFormat="1" ht="18" x14ac:dyDescent="0.3"/>
    <row r="24" spans="1:5" s="20" customFormat="1" ht="18" x14ac:dyDescent="0.3"/>
    <row r="25" spans="1:5" s="20" customFormat="1" ht="18" x14ac:dyDescent="0.3"/>
    <row r="26" spans="1:5" s="20" customFormat="1" ht="18" x14ac:dyDescent="0.3"/>
    <row r="27" spans="1:5" s="20" customFormat="1" ht="18" x14ac:dyDescent="0.3"/>
    <row r="28" spans="1:5" s="20" customFormat="1" ht="18" x14ac:dyDescent="0.3"/>
    <row r="29" spans="1:5" s="20" customFormat="1" ht="18" x14ac:dyDescent="0.3"/>
    <row r="30" spans="1:5" s="20" customFormat="1" ht="18" x14ac:dyDescent="0.3"/>
    <row r="31" spans="1:5" s="20" customFormat="1" ht="18" x14ac:dyDescent="0.3"/>
    <row r="32" spans="1:5" s="20" customFormat="1" ht="18" x14ac:dyDescent="0.3"/>
    <row r="33" s="20" customFormat="1" ht="18" x14ac:dyDescent="0.3"/>
    <row r="34" s="20" customFormat="1" ht="18" x14ac:dyDescent="0.3"/>
    <row r="35" s="20" customFormat="1" ht="18" x14ac:dyDescent="0.3"/>
    <row r="36" s="20" customFormat="1" ht="18" x14ac:dyDescent="0.3"/>
    <row r="37" s="20" customFormat="1" ht="18" x14ac:dyDescent="0.3"/>
  </sheetData>
  <mergeCells count="1">
    <mergeCell ref="A15:B15"/>
  </mergeCells>
  <pageMargins left="0.7" right="0.7" top="0.75" bottom="0.75" header="0.3" footer="0.3"/>
  <pageSetup paperSize="9" orientation="portrait" horizontalDpi="4294967293" verticalDpi="0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73A173-6A49-4677-9DC4-316B8133D518}">
  <dimension ref="A1:E37"/>
  <sheetViews>
    <sheetView workbookViewId="0"/>
  </sheetViews>
  <sheetFormatPr defaultRowHeight="14.4" x14ac:dyDescent="0.3"/>
  <cols>
    <col min="1" max="2" width="23.109375" customWidth="1"/>
  </cols>
  <sheetData>
    <row r="1" spans="1:5" ht="23.4" x14ac:dyDescent="0.3">
      <c r="A1" s="66" t="s">
        <v>237</v>
      </c>
    </row>
    <row r="2" spans="1:5" s="20" customFormat="1" ht="23.4" x14ac:dyDescent="0.3">
      <c r="A2" s="66" t="s">
        <v>241</v>
      </c>
    </row>
    <row r="3" spans="1:5" s="20" customFormat="1" ht="23.4" x14ac:dyDescent="0.3">
      <c r="A3" s="66" t="s">
        <v>242</v>
      </c>
    </row>
    <row r="4" spans="1:5" s="20" customFormat="1" ht="23.4" x14ac:dyDescent="0.3">
      <c r="A4" s="66" t="s">
        <v>243</v>
      </c>
    </row>
    <row r="5" spans="1:5" s="20" customFormat="1" ht="18" x14ac:dyDescent="0.3"/>
    <row r="6" spans="1:5" s="20" customFormat="1" ht="21" x14ac:dyDescent="0.3">
      <c r="A6" s="82" t="s">
        <v>239</v>
      </c>
      <c r="B6" s="82" t="s">
        <v>238</v>
      </c>
      <c r="C6" s="19"/>
      <c r="D6" s="19"/>
      <c r="E6" s="19"/>
    </row>
    <row r="7" spans="1:5" s="20" customFormat="1" ht="21" x14ac:dyDescent="0.3">
      <c r="A7" s="119">
        <v>1200</v>
      </c>
      <c r="B7" s="120">
        <v>15048</v>
      </c>
      <c r="C7" s="19"/>
      <c r="D7" s="19"/>
      <c r="E7" s="19"/>
    </row>
    <row r="8" spans="1:5" s="20" customFormat="1" ht="21" x14ac:dyDescent="0.3">
      <c r="A8" s="119">
        <v>2000</v>
      </c>
      <c r="B8" s="120">
        <v>15680</v>
      </c>
      <c r="C8" s="19"/>
      <c r="D8" s="19"/>
      <c r="E8" s="19"/>
    </row>
    <row r="9" spans="1:5" s="20" customFormat="1" ht="21" x14ac:dyDescent="0.3">
      <c r="A9" s="119">
        <v>2300</v>
      </c>
      <c r="B9" s="120">
        <v>16250</v>
      </c>
      <c r="C9" s="19"/>
      <c r="D9" s="19"/>
      <c r="E9" s="19"/>
    </row>
    <row r="10" spans="1:5" s="20" customFormat="1" ht="21" x14ac:dyDescent="0.3">
      <c r="A10" s="119">
        <v>4000</v>
      </c>
      <c r="B10" s="120">
        <v>22940</v>
      </c>
      <c r="C10" s="19"/>
      <c r="D10" s="19"/>
      <c r="E10" s="19"/>
    </row>
    <row r="11" spans="1:5" s="20" customFormat="1" ht="21" x14ac:dyDescent="0.3">
      <c r="A11" s="119">
        <v>4700</v>
      </c>
      <c r="B11" s="120">
        <v>24468</v>
      </c>
      <c r="C11" s="19"/>
      <c r="D11" s="19"/>
      <c r="E11" s="19"/>
    </row>
    <row r="12" spans="1:5" s="20" customFormat="1" ht="21" x14ac:dyDescent="0.3">
      <c r="A12" s="119">
        <v>5000</v>
      </c>
      <c r="B12" s="120">
        <v>25500</v>
      </c>
      <c r="C12" s="19"/>
      <c r="D12" s="19"/>
      <c r="E12" s="19"/>
    </row>
    <row r="13" spans="1:5" s="20" customFormat="1" ht="21" x14ac:dyDescent="0.3">
      <c r="A13" s="119">
        <v>6500</v>
      </c>
      <c r="B13" s="120">
        <v>27900</v>
      </c>
      <c r="C13" s="19"/>
      <c r="D13" s="19"/>
      <c r="E13" s="19"/>
    </row>
    <row r="14" spans="1:5" s="20" customFormat="1" ht="21.6" thickBot="1" x14ac:dyDescent="0.35">
      <c r="A14" s="19"/>
      <c r="B14" s="19"/>
      <c r="C14" s="19"/>
      <c r="D14" s="19"/>
      <c r="E14" s="19"/>
    </row>
    <row r="15" spans="1:5" s="20" customFormat="1" ht="28.2" customHeight="1" thickBot="1" x14ac:dyDescent="0.35">
      <c r="A15" s="134" t="s">
        <v>240</v>
      </c>
      <c r="B15" s="135"/>
      <c r="C15" s="19"/>
      <c r="D15" s="19"/>
      <c r="E15" s="19"/>
    </row>
    <row r="16" spans="1:5" s="20" customFormat="1" ht="28.2" customHeight="1" thickBot="1" x14ac:dyDescent="0.35">
      <c r="A16" s="121" t="s">
        <v>239</v>
      </c>
      <c r="B16" s="121" t="s">
        <v>238</v>
      </c>
      <c r="C16" s="19"/>
      <c r="D16" s="19"/>
      <c r="E16" s="19"/>
    </row>
    <row r="17" spans="1:5" s="20" customFormat="1" ht="28.2" customHeight="1" thickBot="1" x14ac:dyDescent="0.35">
      <c r="A17" s="122">
        <v>1600</v>
      </c>
      <c r="B17" s="123">
        <f>FORECAST(A17,$B$7:$B$13,$A$7:$A$13)</f>
        <v>15406.11052631579</v>
      </c>
      <c r="C17" s="19"/>
      <c r="D17" s="19"/>
      <c r="E17" s="19"/>
    </row>
    <row r="18" spans="1:5" s="20" customFormat="1" ht="28.2" customHeight="1" thickBot="1" x14ac:dyDescent="0.35">
      <c r="A18" s="122">
        <v>4400</v>
      </c>
      <c r="B18" s="123">
        <f t="shared" ref="B18:B19" si="0">FORECAST(A18,$B$7:$B$13,$A$7:$A$13)</f>
        <v>23119.285263157893</v>
      </c>
      <c r="C18" s="19"/>
      <c r="D18" s="19"/>
      <c r="E18" s="19"/>
    </row>
    <row r="19" spans="1:5" s="20" customFormat="1" ht="28.2" customHeight="1" thickBot="1" x14ac:dyDescent="0.35">
      <c r="A19" s="122">
        <v>6000</v>
      </c>
      <c r="B19" s="123">
        <f t="shared" si="0"/>
        <v>27526.813684210527</v>
      </c>
      <c r="C19" s="19"/>
      <c r="D19" s="19"/>
      <c r="E19" s="19"/>
    </row>
    <row r="20" spans="1:5" s="20" customFormat="1" ht="21" x14ac:dyDescent="0.3">
      <c r="A20" s="19"/>
      <c r="B20" s="19"/>
      <c r="C20" s="19"/>
      <c r="D20" s="19"/>
      <c r="E20" s="19"/>
    </row>
    <row r="21" spans="1:5" s="20" customFormat="1" ht="18" x14ac:dyDescent="0.3"/>
    <row r="22" spans="1:5" s="20" customFormat="1" ht="18" x14ac:dyDescent="0.3"/>
    <row r="23" spans="1:5" s="20" customFormat="1" ht="18" x14ac:dyDescent="0.3"/>
    <row r="24" spans="1:5" s="20" customFormat="1" ht="18" x14ac:dyDescent="0.3"/>
    <row r="25" spans="1:5" s="20" customFormat="1" ht="18" x14ac:dyDescent="0.3"/>
    <row r="26" spans="1:5" s="20" customFormat="1" ht="18" x14ac:dyDescent="0.3"/>
    <row r="27" spans="1:5" s="20" customFormat="1" ht="18" x14ac:dyDescent="0.3"/>
    <row r="28" spans="1:5" s="20" customFormat="1" ht="18" x14ac:dyDescent="0.3"/>
    <row r="29" spans="1:5" s="20" customFormat="1" ht="18" x14ac:dyDescent="0.3"/>
    <row r="30" spans="1:5" s="20" customFormat="1" ht="18" x14ac:dyDescent="0.3"/>
    <row r="31" spans="1:5" s="20" customFormat="1" ht="18" x14ac:dyDescent="0.3"/>
    <row r="32" spans="1:5" s="20" customFormat="1" ht="18" x14ac:dyDescent="0.3"/>
    <row r="33" s="20" customFormat="1" ht="18" x14ac:dyDescent="0.3"/>
    <row r="34" s="20" customFormat="1" ht="18" x14ac:dyDescent="0.3"/>
    <row r="35" s="20" customFormat="1" ht="18" x14ac:dyDescent="0.3"/>
    <row r="36" s="20" customFormat="1" ht="18" x14ac:dyDescent="0.3"/>
    <row r="37" s="20" customFormat="1" ht="18" x14ac:dyDescent="0.3"/>
  </sheetData>
  <mergeCells count="1">
    <mergeCell ref="A15:B1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15D2FB-4572-42BC-AD82-642B0EE3F9BE}">
  <dimension ref="A1:G16"/>
  <sheetViews>
    <sheetView workbookViewId="0"/>
  </sheetViews>
  <sheetFormatPr defaultColWidth="9.109375" defaultRowHeight="28.8" x14ac:dyDescent="0.55000000000000004"/>
  <cols>
    <col min="1" max="1" width="29" style="7" customWidth="1"/>
    <col min="2" max="4" width="32" style="7" customWidth="1"/>
    <col min="5" max="5" width="22.88671875" style="7" customWidth="1"/>
    <col min="6" max="6" width="24.33203125" style="7" customWidth="1"/>
    <col min="7" max="7" width="23.44140625" style="7" customWidth="1"/>
    <col min="8" max="16384" width="9.109375" style="7"/>
  </cols>
  <sheetData>
    <row r="1" spans="1:7" x14ac:dyDescent="0.55000000000000004">
      <c r="A1" s="7" t="s">
        <v>105</v>
      </c>
    </row>
    <row r="2" spans="1:7" x14ac:dyDescent="0.55000000000000004">
      <c r="A2" s="7" t="s">
        <v>104</v>
      </c>
    </row>
    <row r="3" spans="1:7" x14ac:dyDescent="0.55000000000000004">
      <c r="A3" s="7" t="s">
        <v>106</v>
      </c>
    </row>
    <row r="5" spans="1:7" ht="27.6" customHeight="1" x14ac:dyDescent="0.55000000000000004">
      <c r="A5" s="124" t="s">
        <v>9</v>
      </c>
      <c r="B5" s="3" t="s">
        <v>108</v>
      </c>
      <c r="C5" s="3" t="s">
        <v>49</v>
      </c>
      <c r="D5" s="3" t="s">
        <v>50</v>
      </c>
      <c r="F5" s="11"/>
      <c r="G5" s="11"/>
    </row>
    <row r="6" spans="1:7" ht="27.6" customHeight="1" x14ac:dyDescent="0.55000000000000004">
      <c r="A6" s="125"/>
      <c r="B6" s="3" t="s">
        <v>107</v>
      </c>
      <c r="C6" s="3" t="s">
        <v>16</v>
      </c>
      <c r="D6" s="3" t="s">
        <v>53</v>
      </c>
      <c r="F6" s="11"/>
      <c r="G6" s="11"/>
    </row>
    <row r="7" spans="1:7" x14ac:dyDescent="0.55000000000000004">
      <c r="A7" s="1" t="s">
        <v>66</v>
      </c>
      <c r="B7" s="4">
        <v>89</v>
      </c>
      <c r="C7" s="4">
        <v>550000</v>
      </c>
      <c r="D7" s="4">
        <v>95</v>
      </c>
    </row>
    <row r="8" spans="1:7" x14ac:dyDescent="0.55000000000000004">
      <c r="A8" s="1" t="s">
        <v>67</v>
      </c>
      <c r="B8" s="4">
        <v>98</v>
      </c>
      <c r="C8" s="4">
        <v>440000</v>
      </c>
      <c r="D8" s="4">
        <v>97</v>
      </c>
      <c r="G8" s="53"/>
    </row>
    <row r="9" spans="1:7" x14ac:dyDescent="0.55000000000000004">
      <c r="A9" s="1" t="s">
        <v>103</v>
      </c>
      <c r="B9" s="4">
        <v>92</v>
      </c>
      <c r="C9" s="4">
        <v>390000</v>
      </c>
      <c r="D9" s="4">
        <v>72</v>
      </c>
    </row>
    <row r="10" spans="1:7" x14ac:dyDescent="0.55000000000000004">
      <c r="A10" s="1" t="s">
        <v>69</v>
      </c>
      <c r="B10" s="4">
        <v>79</v>
      </c>
      <c r="C10" s="4">
        <v>890000</v>
      </c>
      <c r="D10" s="4">
        <v>99</v>
      </c>
      <c r="F10" s="54"/>
    </row>
    <row r="11" spans="1:7" x14ac:dyDescent="0.55000000000000004">
      <c r="A11" s="1" t="s">
        <v>70</v>
      </c>
      <c r="B11" s="4">
        <v>99</v>
      </c>
      <c r="C11" s="4">
        <v>590000</v>
      </c>
      <c r="D11" s="4">
        <v>92</v>
      </c>
    </row>
    <row r="12" spans="1:7" ht="29.4" thickBot="1" x14ac:dyDescent="0.6">
      <c r="A12" s="4"/>
      <c r="B12" s="1"/>
      <c r="C12" s="10"/>
      <c r="D12" s="15"/>
      <c r="E12" s="16"/>
    </row>
    <row r="13" spans="1:7" ht="30" thickTop="1" thickBot="1" x14ac:dyDescent="0.6">
      <c r="A13" s="1" t="s">
        <v>54</v>
      </c>
      <c r="B13" s="55">
        <f>MIN(B7:B11)</f>
        <v>79</v>
      </c>
      <c r="C13" s="55">
        <f t="shared" ref="C13:D13" si="0">MIN(C7:C11)</f>
        <v>390000</v>
      </c>
      <c r="D13" s="55">
        <f t="shared" si="0"/>
        <v>72</v>
      </c>
    </row>
    <row r="14" spans="1:7" ht="30" thickTop="1" thickBot="1" x14ac:dyDescent="0.6">
      <c r="A14" s="1" t="s">
        <v>55</v>
      </c>
      <c r="B14" s="55">
        <f>MAX(B7:B11)</f>
        <v>99</v>
      </c>
      <c r="C14" s="55">
        <f t="shared" ref="C14:D14" si="1">MAX(C7:C11)</f>
        <v>890000</v>
      </c>
      <c r="D14" s="55">
        <f t="shared" si="1"/>
        <v>99</v>
      </c>
    </row>
    <row r="15" spans="1:7" ht="30" thickTop="1" thickBot="1" x14ac:dyDescent="0.6">
      <c r="A15" s="1" t="s">
        <v>48</v>
      </c>
      <c r="B15" s="55">
        <f>AVERAGE(B7:B11)</f>
        <v>91.4</v>
      </c>
      <c r="C15" s="55">
        <f t="shared" ref="C15:D15" si="2">AVERAGE(C7:C11)</f>
        <v>572000</v>
      </c>
      <c r="D15" s="55">
        <f t="shared" si="2"/>
        <v>91</v>
      </c>
    </row>
    <row r="16" spans="1:7" ht="29.4" thickTop="1" x14ac:dyDescent="0.55000000000000004"/>
  </sheetData>
  <mergeCells count="1">
    <mergeCell ref="A5:A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CC071E-10FC-4F92-8E22-28DF77D408BD}">
  <dimension ref="A1:K18"/>
  <sheetViews>
    <sheetView workbookViewId="0">
      <selection sqref="A1:B15"/>
    </sheetView>
  </sheetViews>
  <sheetFormatPr defaultRowHeight="15.6" x14ac:dyDescent="0.3"/>
  <cols>
    <col min="1" max="1" width="30.5546875" style="58" customWidth="1"/>
    <col min="2" max="2" width="30.21875" style="58" customWidth="1"/>
    <col min="3" max="5" width="8.88671875" style="58"/>
    <col min="6" max="6" width="17.33203125" style="58" customWidth="1"/>
    <col min="7" max="7" width="36.21875" style="58" customWidth="1"/>
    <col min="8" max="9" width="8.88671875" style="58"/>
    <col min="10" max="10" width="11.77734375" style="58" customWidth="1"/>
    <col min="11" max="16384" width="8.88671875" style="58"/>
  </cols>
  <sheetData>
    <row r="1" spans="1:11" ht="16.2" thickBot="1" x14ac:dyDescent="0.35">
      <c r="A1" s="127" t="s">
        <v>9</v>
      </c>
      <c r="B1" s="129" t="s">
        <v>109</v>
      </c>
    </row>
    <row r="2" spans="1:11" ht="33" customHeight="1" thickBot="1" x14ac:dyDescent="0.35">
      <c r="A2" s="128"/>
      <c r="B2" s="130" t="s">
        <v>107</v>
      </c>
    </row>
    <row r="3" spans="1:11" ht="26.4" thickBot="1" x14ac:dyDescent="0.55000000000000004">
      <c r="A3" s="59" t="s">
        <v>66</v>
      </c>
      <c r="B3" s="60">
        <v>7.3319999999999999</v>
      </c>
    </row>
    <row r="4" spans="1:11" ht="26.4" thickBot="1" x14ac:dyDescent="0.55000000000000004">
      <c r="A4" s="59" t="s">
        <v>67</v>
      </c>
      <c r="B4" s="60">
        <v>8.9979999999999993</v>
      </c>
    </row>
    <row r="5" spans="1:11" ht="26.4" thickBot="1" x14ac:dyDescent="0.55000000000000004">
      <c r="A5" s="59" t="s">
        <v>103</v>
      </c>
      <c r="B5" s="60">
        <v>9.891</v>
      </c>
    </row>
    <row r="6" spans="1:11" ht="26.4" thickBot="1" x14ac:dyDescent="0.55000000000000004">
      <c r="A6" s="59" t="s">
        <v>69</v>
      </c>
      <c r="B6" s="60">
        <v>9.5389999999999997</v>
      </c>
    </row>
    <row r="7" spans="1:11" ht="26.4" thickBot="1" x14ac:dyDescent="0.55000000000000004">
      <c r="A7" s="59" t="s">
        <v>70</v>
      </c>
      <c r="B7" s="60">
        <v>9.9410000000000007</v>
      </c>
    </row>
    <row r="8" spans="1:11" ht="26.4" thickBot="1" x14ac:dyDescent="0.55000000000000004">
      <c r="A8" s="60"/>
      <c r="B8" s="61"/>
    </row>
    <row r="9" spans="1:11" ht="28.8" customHeight="1" thickTop="1" thickBot="1" x14ac:dyDescent="0.55000000000000004">
      <c r="A9" s="62" t="s">
        <v>110</v>
      </c>
      <c r="B9" s="63"/>
      <c r="D9" s="126" t="s">
        <v>113</v>
      </c>
      <c r="E9" s="126"/>
      <c r="F9" s="126"/>
      <c r="G9" s="126"/>
      <c r="H9" s="126"/>
      <c r="I9" s="126"/>
      <c r="J9" s="126"/>
      <c r="K9" s="126"/>
    </row>
    <row r="10" spans="1:11" ht="28.8" customHeight="1" thickTop="1" thickBot="1" x14ac:dyDescent="0.55000000000000004">
      <c r="A10" s="62" t="s">
        <v>111</v>
      </c>
      <c r="B10" s="63"/>
      <c r="D10" s="126" t="s">
        <v>114</v>
      </c>
      <c r="E10" s="126"/>
      <c r="F10" s="126"/>
      <c r="G10" s="126"/>
      <c r="H10" s="126"/>
      <c r="I10" s="126"/>
      <c r="J10" s="126"/>
      <c r="K10" s="126"/>
    </row>
    <row r="11" spans="1:11" ht="28.8" customHeight="1" thickTop="1" thickBot="1" x14ac:dyDescent="0.55000000000000004">
      <c r="A11" s="62" t="s">
        <v>112</v>
      </c>
      <c r="B11" s="63"/>
      <c r="D11" s="126" t="s">
        <v>115</v>
      </c>
      <c r="E11" s="126"/>
      <c r="F11" s="126"/>
      <c r="G11" s="126"/>
      <c r="H11" s="126"/>
      <c r="I11" s="126"/>
      <c r="J11" s="126"/>
      <c r="K11" s="126"/>
    </row>
    <row r="12" spans="1:11" ht="28.8" customHeight="1" thickBot="1" x14ac:dyDescent="0.35"/>
    <row r="13" spans="1:11" ht="28.8" customHeight="1" thickTop="1" thickBot="1" x14ac:dyDescent="0.55000000000000004">
      <c r="A13" s="18">
        <v>789.33780000000002</v>
      </c>
      <c r="B13" s="63"/>
      <c r="D13" s="126" t="s">
        <v>117</v>
      </c>
      <c r="E13" s="126"/>
      <c r="F13" s="126"/>
      <c r="G13" s="126"/>
      <c r="H13" s="126"/>
      <c r="I13" s="126"/>
      <c r="J13" s="126"/>
      <c r="K13" s="126"/>
    </row>
    <row r="14" spans="1:11" ht="28.8" customHeight="1" thickTop="1" thickBot="1" x14ac:dyDescent="0.35"/>
    <row r="15" spans="1:11" ht="28.8" customHeight="1" thickTop="1" thickBot="1" x14ac:dyDescent="0.55000000000000004">
      <c r="A15" s="18">
        <v>44.897199999999998</v>
      </c>
      <c r="B15" s="63"/>
      <c r="D15" s="126" t="s">
        <v>116</v>
      </c>
      <c r="E15" s="126"/>
      <c r="F15" s="126"/>
      <c r="G15" s="126"/>
      <c r="H15" s="126"/>
      <c r="I15" s="126"/>
      <c r="J15" s="126"/>
      <c r="K15" s="126"/>
    </row>
    <row r="16" spans="1:11" ht="28.8" customHeight="1" thickTop="1" x14ac:dyDescent="0.3"/>
    <row r="17" s="58" customFormat="1" ht="28.8" customHeight="1" x14ac:dyDescent="0.3"/>
    <row r="18" s="58" customFormat="1" ht="20.399999999999999" customHeight="1" x14ac:dyDescent="0.3"/>
  </sheetData>
  <mergeCells count="7">
    <mergeCell ref="D15:K15"/>
    <mergeCell ref="A1:A2"/>
    <mergeCell ref="B1:B2"/>
    <mergeCell ref="D9:K9"/>
    <mergeCell ref="D10:K10"/>
    <mergeCell ref="D11:K11"/>
    <mergeCell ref="D13:K1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B2812C-2764-4467-9BEC-49641F036F4A}">
  <dimension ref="A1:K18"/>
  <sheetViews>
    <sheetView workbookViewId="0">
      <selection sqref="A1:A2"/>
    </sheetView>
  </sheetViews>
  <sheetFormatPr defaultRowHeight="15.6" x14ac:dyDescent="0.3"/>
  <cols>
    <col min="1" max="1" width="30.5546875" style="58" customWidth="1"/>
    <col min="2" max="2" width="30.21875" style="58" customWidth="1"/>
    <col min="3" max="5" width="8.88671875" style="58"/>
    <col min="6" max="6" width="17.33203125" style="58" customWidth="1"/>
    <col min="7" max="7" width="36.21875" style="58" customWidth="1"/>
    <col min="8" max="9" width="8.88671875" style="58"/>
    <col min="10" max="10" width="11.77734375" style="58" customWidth="1"/>
    <col min="11" max="16384" width="8.88671875" style="58"/>
  </cols>
  <sheetData>
    <row r="1" spans="1:11" ht="16.2" thickBot="1" x14ac:dyDescent="0.35">
      <c r="A1" s="127" t="s">
        <v>9</v>
      </c>
      <c r="B1" s="129" t="s">
        <v>109</v>
      </c>
    </row>
    <row r="2" spans="1:11" ht="33" customHeight="1" thickBot="1" x14ac:dyDescent="0.35">
      <c r="A2" s="128"/>
      <c r="B2" s="130" t="s">
        <v>107</v>
      </c>
    </row>
    <row r="3" spans="1:11" ht="26.4" thickBot="1" x14ac:dyDescent="0.55000000000000004">
      <c r="A3" s="59" t="s">
        <v>66</v>
      </c>
      <c r="B3" s="60">
        <v>7.3319999999999999</v>
      </c>
    </row>
    <row r="4" spans="1:11" ht="26.4" thickBot="1" x14ac:dyDescent="0.55000000000000004">
      <c r="A4" s="59" t="s">
        <v>67</v>
      </c>
      <c r="B4" s="60">
        <v>8.9979999999999993</v>
      </c>
    </row>
    <row r="5" spans="1:11" ht="26.4" thickBot="1" x14ac:dyDescent="0.55000000000000004">
      <c r="A5" s="59" t="s">
        <v>103</v>
      </c>
      <c r="B5" s="60">
        <v>9.891</v>
      </c>
    </row>
    <row r="6" spans="1:11" ht="26.4" thickBot="1" x14ac:dyDescent="0.55000000000000004">
      <c r="A6" s="59" t="s">
        <v>69</v>
      </c>
      <c r="B6" s="60">
        <v>9.5389999999999997</v>
      </c>
    </row>
    <row r="7" spans="1:11" ht="26.4" thickBot="1" x14ac:dyDescent="0.55000000000000004">
      <c r="A7" s="59" t="s">
        <v>70</v>
      </c>
      <c r="B7" s="60">
        <v>9.9410000000000007</v>
      </c>
    </row>
    <row r="8" spans="1:11" ht="26.4" thickBot="1" x14ac:dyDescent="0.55000000000000004">
      <c r="A8" s="60"/>
      <c r="B8" s="61"/>
    </row>
    <row r="9" spans="1:11" ht="28.8" customHeight="1" thickTop="1" thickBot="1" x14ac:dyDescent="0.55000000000000004">
      <c r="A9" s="62" t="s">
        <v>110</v>
      </c>
      <c r="B9" s="63">
        <f>ROUND(SUM(B3:B7),1)</f>
        <v>45.7</v>
      </c>
      <c r="D9" s="126" t="s">
        <v>113</v>
      </c>
      <c r="E9" s="126"/>
      <c r="F9" s="126"/>
      <c r="G9" s="126"/>
      <c r="H9" s="126"/>
      <c r="I9" s="126"/>
      <c r="J9" s="126"/>
      <c r="K9" s="126"/>
    </row>
    <row r="10" spans="1:11" ht="28.8" customHeight="1" thickTop="1" thickBot="1" x14ac:dyDescent="0.55000000000000004">
      <c r="A10" s="62" t="s">
        <v>111</v>
      </c>
      <c r="B10" s="63">
        <f>ROUNDUP(SUM(B3:B7),2)</f>
        <v>45.71</v>
      </c>
      <c r="D10" s="126" t="s">
        <v>114</v>
      </c>
      <c r="E10" s="126"/>
      <c r="F10" s="126"/>
      <c r="G10" s="126"/>
      <c r="H10" s="126"/>
      <c r="I10" s="126"/>
      <c r="J10" s="126"/>
      <c r="K10" s="126"/>
    </row>
    <row r="11" spans="1:11" ht="28.8" customHeight="1" thickTop="1" thickBot="1" x14ac:dyDescent="0.55000000000000004">
      <c r="A11" s="62" t="s">
        <v>112</v>
      </c>
      <c r="B11" s="63">
        <f>ROUNDDOWN(SUM(B3:B7),3)</f>
        <v>45.701000000000001</v>
      </c>
      <c r="D11" s="126" t="s">
        <v>115</v>
      </c>
      <c r="E11" s="126"/>
      <c r="F11" s="126"/>
      <c r="G11" s="126"/>
      <c r="H11" s="126"/>
      <c r="I11" s="126"/>
      <c r="J11" s="126"/>
      <c r="K11" s="126"/>
    </row>
    <row r="12" spans="1:11" ht="28.8" customHeight="1" thickBot="1" x14ac:dyDescent="0.35"/>
    <row r="13" spans="1:11" ht="28.8" customHeight="1" thickTop="1" thickBot="1" x14ac:dyDescent="0.55000000000000004">
      <c r="A13" s="18">
        <v>789.33780000000002</v>
      </c>
      <c r="B13" s="63">
        <f>ROUNDUP(A13,0)</f>
        <v>790</v>
      </c>
      <c r="D13" s="126" t="s">
        <v>117</v>
      </c>
      <c r="E13" s="126"/>
      <c r="F13" s="126"/>
      <c r="G13" s="126"/>
      <c r="H13" s="126"/>
      <c r="I13" s="126"/>
      <c r="J13" s="126"/>
      <c r="K13" s="126"/>
    </row>
    <row r="14" spans="1:11" ht="28.8" customHeight="1" thickTop="1" thickBot="1" x14ac:dyDescent="0.35"/>
    <row r="15" spans="1:11" ht="28.8" customHeight="1" thickTop="1" thickBot="1" x14ac:dyDescent="0.55000000000000004">
      <c r="A15" s="18">
        <v>44.897199999999998</v>
      </c>
      <c r="B15" s="63">
        <f>ROUNDDOWN(A15,2)</f>
        <v>44.89</v>
      </c>
      <c r="D15" s="126" t="s">
        <v>116</v>
      </c>
      <c r="E15" s="126"/>
      <c r="F15" s="126"/>
      <c r="G15" s="126"/>
      <c r="H15" s="126"/>
      <c r="I15" s="126"/>
      <c r="J15" s="126"/>
      <c r="K15" s="126"/>
    </row>
    <row r="16" spans="1:11" ht="28.8" customHeight="1" thickTop="1" x14ac:dyDescent="0.3"/>
    <row r="17" s="58" customFormat="1" ht="28.8" customHeight="1" x14ac:dyDescent="0.3"/>
    <row r="18" s="58" customFormat="1" ht="20.399999999999999" customHeight="1" x14ac:dyDescent="0.3"/>
  </sheetData>
  <mergeCells count="7">
    <mergeCell ref="D15:K15"/>
    <mergeCell ref="A1:A2"/>
    <mergeCell ref="B1:B2"/>
    <mergeCell ref="D9:K9"/>
    <mergeCell ref="D10:K10"/>
    <mergeCell ref="D11:K11"/>
    <mergeCell ref="D13:K1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E16746-769A-4F38-9F86-E8DA327AFCBB}">
  <dimension ref="A1:B18"/>
  <sheetViews>
    <sheetView workbookViewId="0">
      <selection activeCell="B5" sqref="A3:B5"/>
    </sheetView>
  </sheetViews>
  <sheetFormatPr defaultRowHeight="23.4" x14ac:dyDescent="0.3"/>
  <cols>
    <col min="1" max="1" width="13.109375" style="66" customWidth="1"/>
    <col min="2" max="2" width="67" style="19" customWidth="1"/>
    <col min="3" max="8" width="36.88671875" style="19" customWidth="1"/>
    <col min="9" max="16384" width="8.88671875" style="19"/>
  </cols>
  <sheetData>
    <row r="1" spans="1:2" ht="26.4" customHeight="1" x14ac:dyDescent="0.3">
      <c r="A1" s="64" t="s">
        <v>118</v>
      </c>
    </row>
    <row r="2" spans="1:2" ht="26.4" customHeight="1" x14ac:dyDescent="0.3">
      <c r="A2" s="64" t="s">
        <v>118</v>
      </c>
    </row>
    <row r="3" spans="1:2" ht="26.4" customHeight="1" x14ac:dyDescent="0.3">
      <c r="A3" s="64"/>
    </row>
    <row r="4" spans="1:2" ht="26.4" customHeight="1" x14ac:dyDescent="0.3">
      <c r="A4" s="64">
        <v>12</v>
      </c>
    </row>
    <row r="5" spans="1:2" ht="26.4" customHeight="1" x14ac:dyDescent="0.3">
      <c r="A5" s="64">
        <v>-45</v>
      </c>
    </row>
    <row r="6" spans="1:2" ht="26.4" customHeight="1" x14ac:dyDescent="0.3">
      <c r="A6" s="64"/>
    </row>
    <row r="7" spans="1:2" ht="26.4" customHeight="1" x14ac:dyDescent="0.3">
      <c r="A7" s="64">
        <v>0</v>
      </c>
    </row>
    <row r="8" spans="1:2" ht="26.4" customHeight="1" x14ac:dyDescent="0.3">
      <c r="A8" s="64" t="s">
        <v>119</v>
      </c>
    </row>
    <row r="9" spans="1:2" ht="26.4" customHeight="1" x14ac:dyDescent="0.3">
      <c r="A9" s="64"/>
    </row>
    <row r="10" spans="1:2" ht="26.4" customHeight="1" x14ac:dyDescent="0.3">
      <c r="A10" s="64">
        <v>1230</v>
      </c>
    </row>
    <row r="11" spans="1:2" ht="36.6" customHeight="1" x14ac:dyDescent="0.3">
      <c r="A11" s="67"/>
      <c r="B11" s="65" t="s">
        <v>125</v>
      </c>
    </row>
    <row r="12" spans="1:2" ht="36.6" customHeight="1" x14ac:dyDescent="0.3">
      <c r="A12" s="67"/>
      <c r="B12" s="65" t="s">
        <v>126</v>
      </c>
    </row>
    <row r="13" spans="1:2" ht="36.6" customHeight="1" x14ac:dyDescent="0.3">
      <c r="A13" s="67"/>
      <c r="B13" s="65" t="s">
        <v>120</v>
      </c>
    </row>
    <row r="14" spans="1:2" ht="36.6" customHeight="1" x14ac:dyDescent="0.3">
      <c r="A14" s="67"/>
      <c r="B14" s="65" t="s">
        <v>122</v>
      </c>
    </row>
    <row r="15" spans="1:2" ht="36.6" customHeight="1" x14ac:dyDescent="0.3">
      <c r="A15" s="67"/>
      <c r="B15" s="65" t="s">
        <v>121</v>
      </c>
    </row>
    <row r="16" spans="1:2" ht="36.6" customHeight="1" x14ac:dyDescent="0.3">
      <c r="A16" s="67"/>
      <c r="B16" s="65" t="s">
        <v>123</v>
      </c>
    </row>
    <row r="17" spans="1:2" ht="36.6" customHeight="1" x14ac:dyDescent="0.3">
      <c r="A17" s="67"/>
      <c r="B17" s="65" t="s">
        <v>124</v>
      </c>
    </row>
    <row r="18" spans="1:2" ht="18" customHeight="1" x14ac:dyDescent="0.3"/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82B6D4-E52B-488B-A226-554216BD3356}">
  <dimension ref="A1:B18"/>
  <sheetViews>
    <sheetView workbookViewId="0"/>
  </sheetViews>
  <sheetFormatPr defaultRowHeight="23.4" x14ac:dyDescent="0.3"/>
  <cols>
    <col min="1" max="1" width="24.6640625" style="66" customWidth="1"/>
    <col min="2" max="2" width="70.33203125" style="19" customWidth="1"/>
    <col min="3" max="8" width="36.88671875" style="19" customWidth="1"/>
    <col min="9" max="16384" width="8.88671875" style="19"/>
  </cols>
  <sheetData>
    <row r="1" spans="1:2" ht="26.4" customHeight="1" x14ac:dyDescent="0.3">
      <c r="A1" s="64" t="s">
        <v>118</v>
      </c>
    </row>
    <row r="2" spans="1:2" ht="26.4" customHeight="1" x14ac:dyDescent="0.3">
      <c r="A2" s="64" t="s">
        <v>118</v>
      </c>
    </row>
    <row r="3" spans="1:2" ht="26.4" customHeight="1" x14ac:dyDescent="0.3">
      <c r="A3" s="64"/>
    </row>
    <row r="4" spans="1:2" ht="26.4" customHeight="1" x14ac:dyDescent="0.3">
      <c r="A4" s="64">
        <v>12</v>
      </c>
    </row>
    <row r="5" spans="1:2" ht="26.4" customHeight="1" x14ac:dyDescent="0.3">
      <c r="A5" s="64">
        <v>-45</v>
      </c>
    </row>
    <row r="6" spans="1:2" ht="26.4" customHeight="1" x14ac:dyDescent="0.3">
      <c r="A6" s="64"/>
    </row>
    <row r="7" spans="1:2" ht="26.4" customHeight="1" x14ac:dyDescent="0.3">
      <c r="A7" s="64">
        <v>0</v>
      </c>
    </row>
    <row r="8" spans="1:2" ht="26.4" customHeight="1" x14ac:dyDescent="0.3">
      <c r="A8" s="64" t="s">
        <v>119</v>
      </c>
    </row>
    <row r="9" spans="1:2" ht="26.4" customHeight="1" x14ac:dyDescent="0.3">
      <c r="A9" s="64"/>
    </row>
    <row r="10" spans="1:2" ht="26.4" customHeight="1" x14ac:dyDescent="0.3">
      <c r="A10" s="64">
        <v>1230</v>
      </c>
    </row>
    <row r="11" spans="1:2" ht="52.8" customHeight="1" x14ac:dyDescent="0.3">
      <c r="A11" s="67">
        <f>COUNT(A1:A10)</f>
        <v>4</v>
      </c>
      <c r="B11" s="65" t="s">
        <v>127</v>
      </c>
    </row>
    <row r="12" spans="1:2" ht="52.8" customHeight="1" x14ac:dyDescent="0.3">
      <c r="A12" s="67">
        <f>COUNTA(A1:A10)</f>
        <v>7</v>
      </c>
      <c r="B12" s="65" t="s">
        <v>128</v>
      </c>
    </row>
    <row r="13" spans="1:2" ht="52.8" customHeight="1" x14ac:dyDescent="0.3">
      <c r="A13" s="67">
        <f>COUNTIF(A1:A10,"Gary")</f>
        <v>2</v>
      </c>
      <c r="B13" s="65" t="s">
        <v>129</v>
      </c>
    </row>
    <row r="14" spans="1:2" ht="52.8" customHeight="1" x14ac:dyDescent="0.3">
      <c r="A14" s="67">
        <f>COUNTIF(A1:A10,"&gt;0")</f>
        <v>2</v>
      </c>
      <c r="B14" s="65" t="s">
        <v>130</v>
      </c>
    </row>
    <row r="15" spans="1:2" ht="52.8" customHeight="1" x14ac:dyDescent="0.3">
      <c r="A15" s="67">
        <f>COUNTIF(A1:A10,"&gt;=0")</f>
        <v>3</v>
      </c>
      <c r="B15" s="65" t="s">
        <v>131</v>
      </c>
    </row>
    <row r="16" spans="1:2" ht="52.8" customHeight="1" x14ac:dyDescent="0.3">
      <c r="A16" s="67">
        <f>COUNTIF(A1:A10,"=12")</f>
        <v>1</v>
      </c>
      <c r="B16" s="65" t="s">
        <v>132</v>
      </c>
    </row>
    <row r="17" spans="1:2" ht="52.8" customHeight="1" x14ac:dyDescent="0.3">
      <c r="A17" s="67">
        <f>COUNTIF(A1:A10,"")</f>
        <v>3</v>
      </c>
      <c r="B17" s="65" t="s">
        <v>133</v>
      </c>
    </row>
    <row r="18" spans="1:2" ht="18" customHeight="1" x14ac:dyDescent="0.3"/>
  </sheetData>
  <pageMargins left="0.7" right="0.7" top="0.75" bottom="0.75" header="0.3" footer="0.3"/>
  <pageSetup paperSize="9" orientation="portrait" horizontalDpi="4294967293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469890-D375-48E7-A6A5-7A01BF08BA2A}">
  <dimension ref="A1:M48"/>
  <sheetViews>
    <sheetView workbookViewId="0">
      <selection sqref="A1:J1"/>
    </sheetView>
  </sheetViews>
  <sheetFormatPr defaultColWidth="9.109375" defaultRowHeight="25.8" x14ac:dyDescent="0.5"/>
  <cols>
    <col min="1" max="2" width="29.21875" style="2" customWidth="1"/>
    <col min="3" max="3" width="46.44140625" style="2" customWidth="1"/>
    <col min="4" max="4" width="20" style="2" customWidth="1"/>
    <col min="5" max="5" width="15.44140625" style="2" customWidth="1"/>
    <col min="6" max="6" width="1.6640625" style="2" customWidth="1"/>
    <col min="7" max="7" width="6" style="2" customWidth="1"/>
    <col min="8" max="8" width="16.44140625" style="2" customWidth="1"/>
    <col min="9" max="9" width="12.5546875" style="2" customWidth="1"/>
    <col min="10" max="10" width="39.77734375" style="2" customWidth="1"/>
    <col min="11" max="11" width="22.6640625" style="2" customWidth="1"/>
    <col min="12" max="12" width="15.44140625" style="2" bestFit="1" customWidth="1"/>
    <col min="13" max="13" width="32.88671875" style="2" bestFit="1" customWidth="1"/>
    <col min="14" max="16384" width="9.109375" style="2"/>
  </cols>
  <sheetData>
    <row r="1" spans="1:13" x14ac:dyDescent="0.5">
      <c r="A1" s="131" t="s">
        <v>201</v>
      </c>
      <c r="B1" s="132"/>
      <c r="C1" s="132"/>
      <c r="D1" s="132"/>
      <c r="E1" s="132"/>
      <c r="F1" s="132"/>
      <c r="G1" s="132"/>
      <c r="H1" s="132"/>
      <c r="I1" s="132"/>
      <c r="J1" s="132"/>
    </row>
    <row r="2" spans="1:13" x14ac:dyDescent="0.5">
      <c r="D2" s="69"/>
      <c r="K2" s="70"/>
    </row>
    <row r="3" spans="1:13" x14ac:dyDescent="0.5">
      <c r="B3" s="69" t="s">
        <v>134</v>
      </c>
      <c r="C3" s="69" t="s">
        <v>135</v>
      </c>
      <c r="K3" s="70"/>
    </row>
    <row r="4" spans="1:13" x14ac:dyDescent="0.5">
      <c r="A4" s="2" t="s">
        <v>8</v>
      </c>
      <c r="B4" s="70">
        <v>780</v>
      </c>
      <c r="C4" s="70"/>
      <c r="D4" s="68"/>
      <c r="K4" s="70"/>
      <c r="M4" s="71"/>
    </row>
    <row r="5" spans="1:13" x14ac:dyDescent="0.5">
      <c r="A5" s="2" t="s">
        <v>34</v>
      </c>
      <c r="B5" s="70">
        <v>450</v>
      </c>
      <c r="C5" s="70"/>
      <c r="D5" s="68"/>
      <c r="K5" s="70"/>
    </row>
    <row r="6" spans="1:13" x14ac:dyDescent="0.5">
      <c r="A6" s="2" t="s">
        <v>35</v>
      </c>
      <c r="B6" s="70">
        <v>500</v>
      </c>
      <c r="C6" s="70"/>
      <c r="D6" s="68"/>
      <c r="K6" s="70"/>
    </row>
    <row r="8" spans="1:13" x14ac:dyDescent="0.5">
      <c r="A8" s="131" t="s">
        <v>203</v>
      </c>
      <c r="B8" s="132"/>
      <c r="C8" s="132"/>
      <c r="D8" s="132"/>
      <c r="E8" s="132"/>
      <c r="F8" s="132"/>
      <c r="G8" s="132"/>
      <c r="H8" s="132"/>
      <c r="I8" s="132"/>
      <c r="J8" s="132"/>
    </row>
    <row r="9" spans="1:13" x14ac:dyDescent="0.5">
      <c r="A9" s="133" t="s">
        <v>164</v>
      </c>
      <c r="B9" s="132"/>
      <c r="C9" s="132"/>
      <c r="D9" s="132"/>
      <c r="E9" s="132"/>
      <c r="F9" s="132"/>
      <c r="G9" s="132"/>
      <c r="H9" s="132"/>
      <c r="I9" s="132"/>
      <c r="J9" s="132"/>
    </row>
    <row r="10" spans="1:13" x14ac:dyDescent="0.5">
      <c r="A10" s="78"/>
      <c r="B10" s="79"/>
      <c r="C10" s="79"/>
      <c r="D10" s="79"/>
      <c r="E10" s="79"/>
      <c r="F10" s="79"/>
      <c r="G10" s="79"/>
      <c r="H10" s="79"/>
      <c r="I10" s="79"/>
      <c r="J10" s="79"/>
    </row>
    <row r="11" spans="1:13" x14ac:dyDescent="0.5">
      <c r="B11" s="69" t="s">
        <v>202</v>
      </c>
      <c r="C11" s="6"/>
      <c r="E11" s="68"/>
    </row>
    <row r="12" spans="1:13" x14ac:dyDescent="0.5">
      <c r="A12" s="2" t="s">
        <v>139</v>
      </c>
      <c r="B12" s="70">
        <v>780</v>
      </c>
      <c r="D12" s="68"/>
      <c r="E12" s="68"/>
    </row>
    <row r="13" spans="1:13" x14ac:dyDescent="0.5">
      <c r="A13" s="2" t="s">
        <v>140</v>
      </c>
      <c r="B13" s="70">
        <v>500</v>
      </c>
      <c r="D13" s="68"/>
    </row>
    <row r="14" spans="1:13" x14ac:dyDescent="0.5">
      <c r="A14" s="2" t="s">
        <v>141</v>
      </c>
      <c r="B14" s="70">
        <v>490</v>
      </c>
      <c r="D14" s="68"/>
    </row>
    <row r="16" spans="1:13" x14ac:dyDescent="0.5">
      <c r="A16" s="6" t="s">
        <v>142</v>
      </c>
    </row>
    <row r="17" spans="1:4" x14ac:dyDescent="0.5">
      <c r="A17" s="6" t="s">
        <v>152</v>
      </c>
    </row>
    <row r="19" spans="1:4" x14ac:dyDescent="0.5">
      <c r="B19" s="69" t="s">
        <v>143</v>
      </c>
      <c r="C19" s="69" t="s">
        <v>144</v>
      </c>
    </row>
    <row r="20" spans="1:4" x14ac:dyDescent="0.5">
      <c r="A20" s="2" t="s">
        <v>37</v>
      </c>
      <c r="B20" s="80">
        <v>5500</v>
      </c>
      <c r="C20" s="80"/>
      <c r="D20" s="68"/>
    </row>
    <row r="21" spans="1:4" x14ac:dyDescent="0.5">
      <c r="A21" s="2" t="s">
        <v>38</v>
      </c>
      <c r="B21" s="80">
        <v>4500</v>
      </c>
      <c r="C21" s="80"/>
      <c r="D21" s="68"/>
    </row>
    <row r="22" spans="1:4" x14ac:dyDescent="0.5">
      <c r="A22" s="2" t="s">
        <v>39</v>
      </c>
      <c r="B22" s="80">
        <v>5000</v>
      </c>
      <c r="C22" s="80"/>
      <c r="D22" s="68"/>
    </row>
    <row r="23" spans="1:4" x14ac:dyDescent="0.5">
      <c r="B23" s="72"/>
      <c r="C23" s="72"/>
      <c r="D23" s="73"/>
    </row>
    <row r="24" spans="1:4" x14ac:dyDescent="0.5">
      <c r="A24" s="6" t="s">
        <v>163</v>
      </c>
      <c r="B24" s="72"/>
      <c r="C24" s="72"/>
      <c r="D24" s="73"/>
    </row>
    <row r="25" spans="1:4" x14ac:dyDescent="0.5">
      <c r="A25" s="6" t="s">
        <v>153</v>
      </c>
    </row>
    <row r="27" spans="1:4" x14ac:dyDescent="0.5">
      <c r="A27" s="69" t="s">
        <v>40</v>
      </c>
      <c r="B27" s="69" t="s">
        <v>151</v>
      </c>
      <c r="C27" s="6"/>
    </row>
    <row r="28" spans="1:4" x14ac:dyDescent="0.5">
      <c r="A28" s="70" t="s">
        <v>41</v>
      </c>
      <c r="B28" s="70">
        <v>8</v>
      </c>
      <c r="D28" s="68"/>
    </row>
    <row r="29" spans="1:4" x14ac:dyDescent="0.5">
      <c r="A29" s="70" t="s">
        <v>42</v>
      </c>
      <c r="B29" s="70">
        <v>19</v>
      </c>
      <c r="D29" s="68"/>
    </row>
    <row r="30" spans="1:4" x14ac:dyDescent="0.5">
      <c r="A30" s="70" t="s">
        <v>43</v>
      </c>
      <c r="B30" s="70">
        <v>2</v>
      </c>
      <c r="D30" s="68"/>
    </row>
    <row r="31" spans="1:4" x14ac:dyDescent="0.5">
      <c r="A31" s="70" t="s">
        <v>44</v>
      </c>
      <c r="B31" s="70">
        <v>34</v>
      </c>
      <c r="D31" s="68"/>
    </row>
    <row r="32" spans="1:4" x14ac:dyDescent="0.5">
      <c r="A32" s="70" t="s">
        <v>45</v>
      </c>
      <c r="B32" s="70">
        <v>78</v>
      </c>
      <c r="D32" s="68"/>
    </row>
    <row r="33" spans="1:8" x14ac:dyDescent="0.5">
      <c r="C33" s="74"/>
      <c r="D33" s="75"/>
    </row>
    <row r="34" spans="1:8" x14ac:dyDescent="0.5">
      <c r="A34" s="6" t="s">
        <v>161</v>
      </c>
    </row>
    <row r="35" spans="1:8" x14ac:dyDescent="0.5">
      <c r="A35" s="6" t="s">
        <v>162</v>
      </c>
    </row>
    <row r="36" spans="1:8" x14ac:dyDescent="0.5">
      <c r="A36" s="6"/>
    </row>
    <row r="37" spans="1:8" x14ac:dyDescent="0.5">
      <c r="A37" s="69" t="s">
        <v>159</v>
      </c>
      <c r="B37" s="69" t="s">
        <v>160</v>
      </c>
    </row>
    <row r="38" spans="1:8" x14ac:dyDescent="0.5">
      <c r="A38" s="70">
        <v>5000</v>
      </c>
      <c r="B38" s="76">
        <v>5.8000000000000003E-2</v>
      </c>
      <c r="C38" s="77"/>
      <c r="D38" s="68"/>
      <c r="E38" s="77"/>
      <c r="F38" s="77"/>
      <c r="G38" s="77"/>
      <c r="H38" s="77"/>
    </row>
    <row r="39" spans="1:8" x14ac:dyDescent="0.5">
      <c r="A39" s="70">
        <v>4200</v>
      </c>
      <c r="B39" s="76">
        <v>7.0000000000000007E-2</v>
      </c>
      <c r="C39" s="77"/>
      <c r="D39" s="68"/>
      <c r="E39" s="77"/>
      <c r="F39" s="77"/>
      <c r="G39" s="77"/>
      <c r="H39" s="77"/>
    </row>
    <row r="40" spans="1:8" x14ac:dyDescent="0.5">
      <c r="A40" s="70">
        <v>3000</v>
      </c>
      <c r="B40" s="76">
        <v>4.9000000000000002E-2</v>
      </c>
      <c r="C40" s="77"/>
      <c r="D40" s="68"/>
      <c r="E40" s="77"/>
      <c r="F40" s="77"/>
      <c r="G40" s="77"/>
      <c r="H40" s="77"/>
    </row>
    <row r="41" spans="1:8" x14ac:dyDescent="0.5">
      <c r="D41" s="77"/>
      <c r="E41" s="77"/>
      <c r="F41" s="77"/>
      <c r="G41" s="77"/>
      <c r="H41" s="77"/>
    </row>
    <row r="42" spans="1:8" x14ac:dyDescent="0.5">
      <c r="A42" s="6" t="s">
        <v>161</v>
      </c>
    </row>
    <row r="43" spans="1:8" x14ac:dyDescent="0.5">
      <c r="A43" s="6" t="s">
        <v>165</v>
      </c>
    </row>
    <row r="44" spans="1:8" x14ac:dyDescent="0.5">
      <c r="A44" s="6"/>
    </row>
    <row r="45" spans="1:8" x14ac:dyDescent="0.5">
      <c r="A45" s="69" t="s">
        <v>159</v>
      </c>
      <c r="B45" s="69" t="s">
        <v>160</v>
      </c>
    </row>
    <row r="46" spans="1:8" x14ac:dyDescent="0.5">
      <c r="A46" s="70">
        <v>5000</v>
      </c>
      <c r="B46" s="76">
        <v>5.8000000000000003E-2</v>
      </c>
      <c r="C46" s="77"/>
      <c r="D46" s="68"/>
      <c r="E46" s="77"/>
      <c r="F46" s="77"/>
      <c r="G46" s="77"/>
      <c r="H46" s="77"/>
    </row>
    <row r="47" spans="1:8" x14ac:dyDescent="0.5">
      <c r="A47" s="70">
        <v>4200</v>
      </c>
      <c r="B47" s="76">
        <v>7.0000000000000007E-2</v>
      </c>
      <c r="C47" s="77"/>
      <c r="D47" s="68"/>
      <c r="E47" s="77"/>
      <c r="F47" s="77"/>
      <c r="G47" s="77"/>
      <c r="H47" s="77"/>
    </row>
    <row r="48" spans="1:8" x14ac:dyDescent="0.5">
      <c r="A48" s="70">
        <v>3000</v>
      </c>
      <c r="B48" s="76">
        <v>4.9000000000000002E-2</v>
      </c>
      <c r="C48" s="77"/>
      <c r="D48" s="68"/>
      <c r="E48" s="77"/>
      <c r="F48" s="77"/>
      <c r="G48" s="77"/>
      <c r="H48" s="77"/>
    </row>
  </sheetData>
  <mergeCells count="3">
    <mergeCell ref="A1:J1"/>
    <mergeCell ref="A8:J8"/>
    <mergeCell ref="A9:J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35</vt:i4>
      </vt:variant>
    </vt:vector>
  </HeadingPairs>
  <TitlesOfParts>
    <vt:vector size="35" baseType="lpstr">
      <vt:lpstr>How excel performs calculations</vt:lpstr>
      <vt:lpstr>Absolute &amp; Relative Cell Ref</vt:lpstr>
      <vt:lpstr>Max, Min and Ave</vt:lpstr>
      <vt:lpstr>Max, Min, Ave - Solution</vt:lpstr>
      <vt:lpstr>Round</vt:lpstr>
      <vt:lpstr>Round - Solution</vt:lpstr>
      <vt:lpstr>COUNT COUNTA COUNTIF</vt:lpstr>
      <vt:lpstr>COUNT CONTA COUNTIF - Solution</vt:lpstr>
      <vt:lpstr>If statements</vt:lpstr>
      <vt:lpstr>IF statements - Solutions</vt:lpstr>
      <vt:lpstr>IF AND OR statements</vt:lpstr>
      <vt:lpstr>IF AND OR statements - Solution</vt:lpstr>
      <vt:lpstr>IF statement (nested) 1</vt:lpstr>
      <vt:lpstr>IF statement (nested) 1 - Sol </vt:lpstr>
      <vt:lpstr>IF statement (nested) 2</vt:lpstr>
      <vt:lpstr>IF statement (nested) 2 - Sol</vt:lpstr>
      <vt:lpstr>SUMIF</vt:lpstr>
      <vt:lpstr>SUMIF - Solution</vt:lpstr>
      <vt:lpstr>VLOOKUP</vt:lpstr>
      <vt:lpstr>Members of staff</vt:lpstr>
      <vt:lpstr>VLOOKUP - Solution</vt:lpstr>
      <vt:lpstr>HLOOKUP</vt:lpstr>
      <vt:lpstr>HLOOKUP - Solution</vt:lpstr>
      <vt:lpstr>DAYS</vt:lpstr>
      <vt:lpstr>DAYS - Solution</vt:lpstr>
      <vt:lpstr>Goal seek 1</vt:lpstr>
      <vt:lpstr>Goal seek 1 - Solution</vt:lpstr>
      <vt:lpstr>Goal seek 2</vt:lpstr>
      <vt:lpstr>Goal seek 2 - Solution</vt:lpstr>
      <vt:lpstr>Goal seek 3</vt:lpstr>
      <vt:lpstr>Goal seek 3 - Solution</vt:lpstr>
      <vt:lpstr>Goal seek 4</vt:lpstr>
      <vt:lpstr>Goal seek 4 - Solution</vt:lpstr>
      <vt:lpstr>FORECAST</vt:lpstr>
      <vt:lpstr>FORECAST - Solution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Safina Bi Yasin</cp:lastModifiedBy>
  <cp:lastPrinted>2018-03-01T12:37:10Z</cp:lastPrinted>
  <dcterms:created xsi:type="dcterms:W3CDTF">2017-10-26T17:02:04Z</dcterms:created>
  <dcterms:modified xsi:type="dcterms:W3CDTF">2022-07-14T17:48:47Z</dcterms:modified>
</cp:coreProperties>
</file>